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970" windowHeight="2850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/>
</workbook>
</file>

<file path=xl/sharedStrings.xml><?xml version="1.0" encoding="utf-8"?>
<sst xmlns="http://schemas.openxmlformats.org/spreadsheetml/2006/main" count="236" uniqueCount="159">
  <si>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</si>
  <si>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</si>
  <si>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</si>
  <si>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</si>
  <si>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</si>
  <si>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</si>
  <si>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</si>
  <si>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</si>
  <si>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</si>
  <si>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</si>
  <si>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</si>
  <si>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</si>
  <si>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</si>
  <si>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</si>
  <si>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</si>
  <si>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</si>
  <si>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</si>
  <si>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</si>
  <si>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</si>
  <si>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</si>
  <si>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</si>
  <si>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</si>
  <si>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</si>
  <si>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</si>
  <si>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</si>
  <si>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</si>
  <si>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</si>
  <si>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</si>
  <si>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</si>
  <si>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</si>
  <si>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</si>
  <si>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</si>
  <si>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</si>
  <si>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</si>
  <si>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</si>
  <si>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</si>
  <si>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</si>
  <si>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</si>
  <si>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</si>
  <si>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</si>
  <si>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</si>
  <si>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</si>
  <si>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</si>
  <si>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</si>
  <si>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</si>
  <si>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</si>
  <si>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</si>
  <si>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</si>
  <si>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</si>
  <si>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</si>
  <si>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</si>
  <si>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</si>
  <si>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</si>
  <si>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</si>
  <si>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</si>
  <si>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</si>
  <si>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</si>
  <si>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</si>
  <si>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</si>
  <si>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</si>
  <si>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</si>
  <si>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</si>
  <si>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</si>
  <si>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</si>
  <si>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</si>
  <si>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</si>
  <si>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</si>
  <si>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</si>
  <si>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</si>
  <si>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</si>
  <si>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</si>
  <si>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</si>
  <si>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</si>
  <si>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</si>
  <si>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</si>
  <si>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</si>
  <si>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</si>
  <si>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</si>
  <si>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</si>
  <si>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</si>
  <si>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</si>
  <si>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</si>
  <si>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</si>
  <si>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</si>
  <si>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</si>
  <si>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</si>
  <si>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</si>
  <si>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</si>
  <si>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</si>
  <si>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</si>
  <si>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</si>
  <si>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</si>
  <si>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Long term borrowings</t>
  </si>
  <si>
    <t>As At</t>
  </si>
  <si>
    <t>Fr above</t>
  </si>
  <si>
    <t>Diff</t>
  </si>
  <si>
    <t>Property development costs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</si>
  <si>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</si>
  <si>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</si>
  <si>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</si>
  <si>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</si>
  <si>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</si>
  <si>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</si>
  <si>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</si>
  <si>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</si>
  <si>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</si>
  <si>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Investment Properties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</si>
  <si>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</si>
  <si>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</si>
  <si>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</si>
  <si>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</si>
  <si>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</si>
  <si>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 xml:space="preserve">           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</si>
  <si>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</si>
  <si>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</si>
  <si>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</si>
  <si>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</si>
  <si>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</si>
  <si>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</si>
  <si>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</si>
  <si>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</si>
  <si>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</si>
  <si>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</si>
  <si>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</si>
  <si>
    <t>Do Not Print:</t>
  </si>
  <si>
    <t>Control for cross check purpose</t>
  </si>
  <si>
    <t>Fr Equity total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</si>
  <si>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</si>
  <si>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</si>
  <si>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</si>
  <si>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</si>
  <si>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</si>
  <si>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Prepaid land lease payments</t>
  </si>
  <si>
    <t>with the Audited Financial Statements for the year ended 31 December 2006 and the</t>
  </si>
  <si>
    <t xml:space="preserve">At 01/01/2007 </t>
  </si>
  <si>
    <t>Equity attributable to equity holders of the Company</t>
  </si>
  <si>
    <t>Conversion of golf membership</t>
  </si>
  <si>
    <t xml:space="preserve"> to shares in a subsidiary</t>
  </si>
  <si>
    <t>31/12/07</t>
  </si>
  <si>
    <t xml:space="preserve"> with the Audited Financial Statements for the year ended 31 December 2007 and the</t>
  </si>
  <si>
    <t>Audited Financial Statements for the year ended 31 December 2007 and the</t>
  </si>
  <si>
    <t>with the Audited Financial Statements for the year ended 31 December 2007 and the</t>
  </si>
  <si>
    <t xml:space="preserve">At 01/01/2008 </t>
  </si>
  <si>
    <t>&lt; ----Distributable------ &gt;</t>
  </si>
  <si>
    <t xml:space="preserve"> &lt; ---------------- Non-Distributable ------------------ &gt;</t>
  </si>
  <si>
    <t>As previously stated</t>
  </si>
  <si>
    <t>At 01/01/2008 (restated)</t>
  </si>
  <si>
    <t xml:space="preserve">At 01/01/2007(restated) </t>
  </si>
  <si>
    <t>Effects of adopting FRS121(refer Note A1)</t>
  </si>
  <si>
    <t>(Restated)</t>
  </si>
  <si>
    <t>For The 6 Months Ended 30 June 2008</t>
  </si>
  <si>
    <t>Interim Financial Report For The Second Quarter</t>
  </si>
  <si>
    <t>30/06/08</t>
  </si>
  <si>
    <t>30/06/07</t>
  </si>
  <si>
    <t>Balance at 30/06/2008</t>
  </si>
  <si>
    <t>30/06/2007</t>
  </si>
  <si>
    <t>30/06/2008</t>
  </si>
  <si>
    <t xml:space="preserve">Balance at 30/06/2007 </t>
  </si>
  <si>
    <t xml:space="preserve">CASH AND CASH EQUIVALENTS AT END OF QUARTER (Note A)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</si>
</sst>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#,##0.000_);[Red]\(#,##0.000\)"/>
    <numFmt numFmtId="193" formatCode="0.00_ ;\-0.00\ "/>
    <numFmt numFmtId="194" formatCode="#,##0.00_ ;\-#,##0.00\ "/>
    <numFmt numFmtId="195" formatCode="#,##0_ ;\-#,##0\ "/>
    <numFmt numFmtId="196" formatCode="0_ ;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[$-409]dddd\,\ mmmm\ dd\,\ yyyy"/>
    <numFmt numFmtId="203" formatCode="_(* #,##0.000_);_(* \(#,##0.000\);_(* &quot;-&quot;??_);_(@_)"/>
    <numFmt numFmtId="204" formatCode="_(* #,##0.0_);_(* \(#,##0.0\);_(* &quot;-&quot;??_);_(@_)"/>
    <numFmt numFmtId="205" formatCode="[$-C09]dddd\,\ d\ mmmm\ yyyy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57" applyFont="1" applyFill="1" applyAlignment="1">
      <alignment horizontal="centerContinuous"/>
      <protection/>
    </xf>
    <xf numFmtId="37" fontId="1" fillId="0" borderId="0" xfId="57" applyFont="1" applyFill="1" applyAlignment="1">
      <alignment/>
      <protection/>
    </xf>
    <xf numFmtId="37" fontId="1" fillId="0" borderId="0" xfId="57" applyFont="1" applyFill="1" applyAlignment="1">
      <alignment horizontal="center"/>
      <protection/>
    </xf>
    <xf numFmtId="190" fontId="1" fillId="0" borderId="0" xfId="57" applyNumberFormat="1" applyFont="1" applyFill="1" applyAlignment="1">
      <alignment horizontal="center"/>
      <protection/>
    </xf>
    <xf numFmtId="37" fontId="9" fillId="0" borderId="0" xfId="57" applyFont="1" applyFill="1" applyAlignment="1">
      <alignment/>
      <protection/>
    </xf>
    <xf numFmtId="37" fontId="1" fillId="0" borderId="11" xfId="57" applyFont="1" applyFill="1" applyBorder="1" applyAlignment="1">
      <alignment horizontal="center"/>
      <protection/>
    </xf>
    <xf numFmtId="37" fontId="9" fillId="0" borderId="0" xfId="57" applyFont="1" applyFill="1" applyAlignment="1" quotePrefix="1">
      <alignment/>
      <protection/>
    </xf>
    <xf numFmtId="37" fontId="1" fillId="0" borderId="0" xfId="57" applyFont="1" applyFill="1" applyBorder="1" applyAlignment="1">
      <alignment horizontal="center"/>
      <protection/>
    </xf>
    <xf numFmtId="171" fontId="1" fillId="0" borderId="0" xfId="42" applyFont="1" applyFill="1" applyAlignment="1">
      <alignment/>
    </xf>
    <xf numFmtId="0" fontId="1" fillId="0" borderId="0" xfId="0" applyFont="1" applyAlignment="1">
      <alignment/>
    </xf>
    <xf numFmtId="37" fontId="1" fillId="0" borderId="12" xfId="5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169" fontId="1" fillId="0" borderId="0" xfId="42" applyNumberFormat="1" applyFont="1" applyFill="1" applyAlignment="1">
      <alignment/>
    </xf>
    <xf numFmtId="169" fontId="1" fillId="0" borderId="12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9" fontId="1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42" applyNumberFormat="1" applyFont="1" applyFill="1" applyAlignment="1">
      <alignment/>
    </xf>
    <xf numFmtId="171" fontId="1" fillId="0" borderId="0" xfId="42" applyFont="1" applyFill="1" applyAlignment="1">
      <alignment horizontal="left" indent="1"/>
    </xf>
    <xf numFmtId="37" fontId="1" fillId="0" borderId="0" xfId="57" applyFont="1" applyFill="1" applyBorder="1" applyAlignment="1">
      <alignment/>
      <protection/>
    </xf>
    <xf numFmtId="169" fontId="1" fillId="0" borderId="0" xfId="42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9" fontId="1" fillId="0" borderId="0" xfId="57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37" fontId="1" fillId="0" borderId="0" xfId="57" applyFont="1" applyFill="1" applyAlignment="1">
      <alignment horizontal="right"/>
      <protection/>
    </xf>
    <xf numFmtId="169" fontId="1" fillId="0" borderId="0" xfId="42" applyNumberFormat="1" applyFont="1" applyFill="1" applyAlignment="1">
      <alignment horizontal="right"/>
    </xf>
    <xf numFmtId="37" fontId="14" fillId="0" borderId="0" xfId="57" applyFont="1" applyFill="1" applyAlignment="1">
      <alignment/>
      <protection/>
    </xf>
    <xf numFmtId="0" fontId="0" fillId="35" borderId="0" xfId="0" applyFont="1" applyFill="1" applyAlignment="1">
      <alignment/>
    </xf>
    <xf numFmtId="37" fontId="14" fillId="35" borderId="0" xfId="57" applyFont="1" applyFill="1" applyAlignment="1">
      <alignment/>
      <protection/>
    </xf>
    <xf numFmtId="0" fontId="0" fillId="0" borderId="0" xfId="0" applyFont="1" applyFill="1" applyAlignment="1">
      <alignment/>
    </xf>
    <xf numFmtId="37" fontId="15" fillId="0" borderId="0" xfId="57" applyFont="1" applyFill="1" applyAlignment="1">
      <alignment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69" fontId="0" fillId="0" borderId="0" xfId="0" applyNumberFormat="1" applyFont="1" applyAlignment="1">
      <alignment/>
    </xf>
    <xf numFmtId="3" fontId="0" fillId="36" borderId="16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20" xfId="0" applyNumberFormat="1" applyFont="1" applyFill="1" applyBorder="1" applyAlignment="1">
      <alignment/>
    </xf>
    <xf numFmtId="3" fontId="0" fillId="36" borderId="21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6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11" xfId="57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1" fontId="2" fillId="34" borderId="0" xfId="0" applyNumberFormat="1" applyFont="1" applyFill="1" applyAlignment="1" quotePrefix="1">
      <alignment horizontal="center"/>
    </xf>
    <xf numFmtId="3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191" fontId="1" fillId="0" borderId="0" xfId="57" applyNumberFormat="1" applyFont="1" applyFill="1" applyBorder="1" applyAlignment="1">
      <alignment horizontal="center"/>
      <protection/>
    </xf>
    <xf numFmtId="171" fontId="1" fillId="0" borderId="0" xfId="42" applyFont="1" applyFill="1" applyBorder="1" applyAlignment="1">
      <alignment horizontal="center"/>
    </xf>
    <xf numFmtId="171" fontId="1" fillId="0" borderId="0" xfId="42" applyFont="1" applyFill="1" applyBorder="1" applyAlignment="1">
      <alignment/>
    </xf>
    <xf numFmtId="0" fontId="0" fillId="0" borderId="0" xfId="0" applyFont="1" applyBorder="1" applyAlignment="1">
      <alignment/>
    </xf>
    <xf numFmtId="191" fontId="1" fillId="0" borderId="11" xfId="57" applyNumberFormat="1" applyFont="1" applyFill="1" applyBorder="1" applyAlignment="1">
      <alignment horizontal="center"/>
      <protection/>
    </xf>
    <xf numFmtId="191" fontId="1" fillId="0" borderId="11" xfId="57" applyNumberFormat="1" applyFont="1" applyFill="1" applyBorder="1" applyAlignment="1">
      <alignment/>
      <protection/>
    </xf>
    <xf numFmtId="37" fontId="1" fillId="0" borderId="11" xfId="57" applyFont="1" applyFill="1" applyBorder="1" applyAlignment="1">
      <alignment/>
      <protection/>
    </xf>
    <xf numFmtId="169" fontId="1" fillId="0" borderId="11" xfId="42" applyNumberFormat="1" applyFont="1" applyFill="1" applyBorder="1" applyAlignment="1">
      <alignment horizontal="right"/>
    </xf>
    <xf numFmtId="37" fontId="0" fillId="0" borderId="0" xfId="57" applyFont="1" applyFill="1" applyAlignment="1">
      <alignment/>
      <protection/>
    </xf>
    <xf numFmtId="14" fontId="5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S, P&amp;L - Dec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1"/>
  <sheetViews>
    <sheetView tabSelected="1" zoomScale="85" zoomScaleNormal="85" zoomScalePageLayoutView="0" workbookViewId="0" topLeftCell="A22">
      <selection activeCell="A5" sqref="A5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79</v>
      </c>
      <c r="B1" s="9"/>
      <c r="C1" s="10"/>
      <c r="D1" s="11"/>
      <c r="E1" s="11"/>
      <c r="H1" s="4"/>
    </row>
    <row r="2" spans="1:5" ht="15">
      <c r="A2" s="9" t="s">
        <v>151</v>
      </c>
      <c r="B2" s="9"/>
      <c r="C2" s="10"/>
      <c r="D2" s="11"/>
      <c r="E2" s="11"/>
    </row>
    <row r="3" spans="1:3" s="3" customFormat="1" ht="15">
      <c r="A3" s="39" t="s">
        <v>19</v>
      </c>
      <c r="B3" s="35"/>
      <c r="C3" s="35"/>
    </row>
    <row r="4" spans="1:8" ht="15">
      <c r="A4" s="25" t="s">
        <v>150</v>
      </c>
      <c r="B4" s="26"/>
      <c r="C4" s="26"/>
      <c r="D4" s="26"/>
      <c r="E4" s="26"/>
      <c r="H4" s="94"/>
    </row>
    <row r="5" spans="1:8" ht="15">
      <c r="A5" s="25"/>
      <c r="B5" s="26"/>
      <c r="C5" s="26"/>
      <c r="D5" s="26"/>
      <c r="E5" s="26"/>
      <c r="F5" s="38" t="s">
        <v>66</v>
      </c>
      <c r="G5" s="3"/>
      <c r="H5" s="38" t="s">
        <v>66</v>
      </c>
    </row>
    <row r="6" spans="1:8" ht="15">
      <c r="A6" s="25"/>
      <c r="B6" s="26"/>
      <c r="C6" s="26"/>
      <c r="D6" s="26"/>
      <c r="E6" s="26"/>
      <c r="F6" s="38" t="s">
        <v>67</v>
      </c>
      <c r="G6" s="3"/>
      <c r="H6" s="38" t="s">
        <v>28</v>
      </c>
    </row>
    <row r="7" spans="1:8" ht="15">
      <c r="A7" s="25"/>
      <c r="B7" s="26"/>
      <c r="C7" s="26"/>
      <c r="D7" s="26"/>
      <c r="E7" s="26"/>
      <c r="F7" s="38" t="s">
        <v>65</v>
      </c>
      <c r="G7" s="3"/>
      <c r="H7" s="38" t="s">
        <v>62</v>
      </c>
    </row>
    <row r="8" spans="1:8" ht="15">
      <c r="A8" s="25"/>
      <c r="B8" s="26"/>
      <c r="C8" s="26"/>
      <c r="D8" s="26"/>
      <c r="E8" s="26"/>
      <c r="F8" s="38" t="s">
        <v>29</v>
      </c>
      <c r="G8" s="3"/>
      <c r="H8" s="38" t="s">
        <v>63</v>
      </c>
    </row>
    <row r="9" spans="1:8" ht="15">
      <c r="A9" s="25"/>
      <c r="B9" s="26"/>
      <c r="C9" s="26"/>
      <c r="D9" s="26"/>
      <c r="E9" s="26"/>
      <c r="F9" s="114" t="s">
        <v>152</v>
      </c>
      <c r="G9" s="3"/>
      <c r="H9" s="114" t="s">
        <v>138</v>
      </c>
    </row>
    <row r="10" spans="1:11" ht="15">
      <c r="A10" s="23"/>
      <c r="B10" s="35"/>
      <c r="C10" s="35"/>
      <c r="F10" s="38" t="s">
        <v>64</v>
      </c>
      <c r="G10" s="3"/>
      <c r="H10" s="38" t="s">
        <v>149</v>
      </c>
      <c r="I10" s="60"/>
      <c r="J10" s="61"/>
      <c r="K10" s="60"/>
    </row>
    <row r="11" spans="3:11" ht="15">
      <c r="C11" s="1"/>
      <c r="F11" s="38" t="s">
        <v>0</v>
      </c>
      <c r="G11" s="37"/>
      <c r="H11" s="38" t="s">
        <v>0</v>
      </c>
      <c r="I11" s="60"/>
      <c r="J11" s="61"/>
      <c r="K11" s="60"/>
    </row>
    <row r="12" spans="1:11" ht="15.75">
      <c r="A12" s="98" t="s">
        <v>114</v>
      </c>
      <c r="C12" s="1"/>
      <c r="F12" s="100"/>
      <c r="G12" s="60"/>
      <c r="H12" s="100"/>
      <c r="I12" s="60"/>
      <c r="J12" s="61"/>
      <c r="K12" s="60"/>
    </row>
    <row r="13" spans="1:11" ht="15">
      <c r="A13" s="3" t="s">
        <v>118</v>
      </c>
      <c r="C13" s="1"/>
      <c r="F13" s="24"/>
      <c r="G13" s="61"/>
      <c r="H13" s="61"/>
      <c r="I13" s="60"/>
      <c r="J13" s="61"/>
      <c r="K13" s="60"/>
    </row>
    <row r="14" spans="1:11" ht="15">
      <c r="A14" s="1" t="s">
        <v>1</v>
      </c>
      <c r="C14" s="1"/>
      <c r="F14" s="62">
        <v>333957</v>
      </c>
      <c r="G14" s="61"/>
      <c r="H14" s="62">
        <f>337133+266</f>
        <v>337399</v>
      </c>
      <c r="I14" s="60"/>
      <c r="J14" s="61"/>
      <c r="K14" s="60"/>
    </row>
    <row r="15" spans="1:11" ht="15">
      <c r="A15" s="61" t="s">
        <v>127</v>
      </c>
      <c r="C15" s="1"/>
      <c r="F15" s="62">
        <v>114313</v>
      </c>
      <c r="G15" s="61"/>
      <c r="H15" s="62">
        <v>114441</v>
      </c>
      <c r="I15" s="60"/>
      <c r="J15" s="61"/>
      <c r="K15" s="60"/>
    </row>
    <row r="16" spans="1:11" ht="15">
      <c r="A16" s="61" t="s">
        <v>106</v>
      </c>
      <c r="C16" s="1"/>
      <c r="F16" s="62">
        <v>139472</v>
      </c>
      <c r="G16" s="61"/>
      <c r="H16" s="62">
        <v>141019</v>
      </c>
      <c r="I16" s="60"/>
      <c r="J16" s="61"/>
      <c r="K16" s="60"/>
    </row>
    <row r="17" spans="1:11" ht="15">
      <c r="A17" s="61" t="s">
        <v>132</v>
      </c>
      <c r="C17" s="1"/>
      <c r="F17" s="62">
        <v>14721</v>
      </c>
      <c r="G17" s="61"/>
      <c r="H17" s="62">
        <v>14467</v>
      </c>
      <c r="I17" s="60"/>
      <c r="J17" s="61"/>
      <c r="K17" s="60"/>
    </row>
    <row r="18" spans="1:11" ht="15">
      <c r="A18" s="1" t="s">
        <v>2</v>
      </c>
      <c r="C18" s="1"/>
      <c r="F18" s="62">
        <v>864</v>
      </c>
      <c r="G18" s="61"/>
      <c r="H18" s="62">
        <v>922</v>
      </c>
      <c r="I18" s="60"/>
      <c r="J18" s="55"/>
      <c r="K18" s="60"/>
    </row>
    <row r="19" spans="1:8" ht="14.25">
      <c r="A19" s="1" t="s">
        <v>3</v>
      </c>
      <c r="C19" s="1"/>
      <c r="F19" s="62">
        <v>236235</v>
      </c>
      <c r="G19" s="61"/>
      <c r="H19" s="62">
        <v>179435</v>
      </c>
    </row>
    <row r="20" spans="1:10" ht="14.25">
      <c r="A20" s="1" t="s">
        <v>4</v>
      </c>
      <c r="C20" s="1"/>
      <c r="F20" s="62">
        <v>302</v>
      </c>
      <c r="G20" s="61"/>
      <c r="H20" s="62">
        <v>323</v>
      </c>
      <c r="J20" s="2"/>
    </row>
    <row r="21" spans="3:8" ht="14.25">
      <c r="C21" s="1"/>
      <c r="F21" s="56">
        <f>SUM(F14:F20)</f>
        <v>839864</v>
      </c>
      <c r="G21" s="61"/>
      <c r="H21" s="71">
        <f>SUM(H14:H20)</f>
        <v>788006</v>
      </c>
    </row>
    <row r="22" spans="3:8" ht="14.25">
      <c r="C22" s="1"/>
      <c r="F22" s="62"/>
      <c r="G22" s="61"/>
      <c r="H22" s="61"/>
    </row>
    <row r="23" spans="1:8" ht="15">
      <c r="A23" s="3" t="s">
        <v>117</v>
      </c>
      <c r="C23" s="1"/>
      <c r="F23" s="24"/>
      <c r="G23" s="61"/>
      <c r="H23" s="61"/>
    </row>
    <row r="24" spans="1:8" ht="14.25">
      <c r="A24" s="1" t="s">
        <v>96</v>
      </c>
      <c r="C24" s="1"/>
      <c r="F24" s="62">
        <v>94669</v>
      </c>
      <c r="G24" s="61"/>
      <c r="H24" s="62">
        <v>111347</v>
      </c>
    </row>
    <row r="25" spans="1:8" ht="14.25">
      <c r="A25" s="1" t="s">
        <v>5</v>
      </c>
      <c r="C25" s="1"/>
      <c r="F25" s="62">
        <v>176090</v>
      </c>
      <c r="G25" s="61"/>
      <c r="H25" s="62">
        <f>178941-3</f>
        <v>178938</v>
      </c>
    </row>
    <row r="26" spans="1:8" ht="14.25">
      <c r="A26" s="1" t="s">
        <v>6</v>
      </c>
      <c r="C26" s="1"/>
      <c r="F26" s="62">
        <v>92651</v>
      </c>
      <c r="G26" s="61"/>
      <c r="H26" s="62">
        <f>105887-105887+106645</f>
        <v>106645</v>
      </c>
    </row>
    <row r="27" spans="1:9" ht="14.25">
      <c r="A27" s="1" t="s">
        <v>7</v>
      </c>
      <c r="C27" s="1"/>
      <c r="F27" s="62">
        <v>11753</v>
      </c>
      <c r="G27" s="61"/>
      <c r="H27" s="62">
        <f>12071-125-11946+11211</f>
        <v>11211</v>
      </c>
      <c r="I27" s="2"/>
    </row>
    <row r="28" spans="1:8" ht="14.25">
      <c r="A28" s="1" t="s">
        <v>70</v>
      </c>
      <c r="C28" s="1"/>
      <c r="F28" s="62">
        <v>425</v>
      </c>
      <c r="G28" s="61"/>
      <c r="H28" s="62">
        <f>508-508+471</f>
        <v>471</v>
      </c>
    </row>
    <row r="29" spans="1:8" ht="14.25">
      <c r="A29" s="1" t="s">
        <v>8</v>
      </c>
      <c r="C29" s="1"/>
      <c r="F29" s="62">
        <f>74737+168882</f>
        <v>243619</v>
      </c>
      <c r="G29" s="61"/>
      <c r="H29" s="62">
        <f>40695+156253</f>
        <v>196948</v>
      </c>
    </row>
    <row r="30" spans="3:10" ht="14.25">
      <c r="C30" s="1"/>
      <c r="F30" s="56">
        <f>SUM(F24:F29)</f>
        <v>619207</v>
      </c>
      <c r="G30" s="61"/>
      <c r="H30" s="71">
        <f>SUM(H24:H29)</f>
        <v>605560</v>
      </c>
      <c r="J30" s="2"/>
    </row>
    <row r="31" spans="1:8" ht="16.5" thickBot="1">
      <c r="A31" s="98" t="s">
        <v>115</v>
      </c>
      <c r="F31" s="63">
        <f>F30+F21</f>
        <v>1459071</v>
      </c>
      <c r="G31" s="61"/>
      <c r="H31" s="63">
        <f>H30+H21</f>
        <v>1393566</v>
      </c>
    </row>
    <row r="32" spans="6:8" ht="14.25">
      <c r="F32" s="24"/>
      <c r="G32" s="61"/>
      <c r="H32" s="61"/>
    </row>
    <row r="33" spans="1:8" ht="15.75">
      <c r="A33" s="98" t="s">
        <v>116</v>
      </c>
      <c r="C33" s="1"/>
      <c r="F33" s="24"/>
      <c r="G33" s="61"/>
      <c r="H33" s="61"/>
    </row>
    <row r="34" spans="1:8" ht="15">
      <c r="A34" s="3" t="s">
        <v>135</v>
      </c>
      <c r="C34" s="1"/>
      <c r="F34" s="24"/>
      <c r="G34" s="61"/>
      <c r="H34" s="61"/>
    </row>
    <row r="35" spans="1:8" ht="14.25">
      <c r="A35" s="1" t="s">
        <v>13</v>
      </c>
      <c r="C35" s="1"/>
      <c r="F35" s="62">
        <v>241393</v>
      </c>
      <c r="G35" s="61"/>
      <c r="H35" s="66">
        <v>241393</v>
      </c>
    </row>
    <row r="36" spans="1:9" ht="14.25">
      <c r="A36" s="1" t="s">
        <v>14</v>
      </c>
      <c r="C36" s="1"/>
      <c r="F36" s="64">
        <f>1132073-241393-1940-19157</f>
        <v>869583</v>
      </c>
      <c r="G36" s="61"/>
      <c r="H36" s="72">
        <f>1077896-H35</f>
        <v>836503</v>
      </c>
      <c r="I36" s="111"/>
    </row>
    <row r="37" spans="3:8" ht="14.25">
      <c r="C37" s="1"/>
      <c r="F37" s="62">
        <f>SUM(F35:F36)</f>
        <v>1110976</v>
      </c>
      <c r="G37" s="61"/>
      <c r="H37" s="66">
        <f>SUM(H35:H36)</f>
        <v>1077896</v>
      </c>
    </row>
    <row r="38" spans="1:8" ht="15">
      <c r="A38" s="3" t="s">
        <v>119</v>
      </c>
      <c r="C38" s="1"/>
      <c r="F38" s="62">
        <v>110081</v>
      </c>
      <c r="G38" s="61"/>
      <c r="H38" s="66">
        <f>104688-104688+108628</f>
        <v>108628</v>
      </c>
    </row>
    <row r="39" spans="1:8" ht="15">
      <c r="A39" s="99" t="s">
        <v>99</v>
      </c>
      <c r="C39" s="1"/>
      <c r="F39" s="56">
        <f>SUM(F37:F38)</f>
        <v>1221057</v>
      </c>
      <c r="G39" s="61"/>
      <c r="H39" s="71">
        <f>SUM(H37:H38)</f>
        <v>1186524</v>
      </c>
    </row>
    <row r="40" spans="6:8" ht="14.25">
      <c r="F40" s="24"/>
      <c r="G40" s="61"/>
      <c r="H40" s="61"/>
    </row>
    <row r="41" spans="1:8" ht="15">
      <c r="A41" s="3" t="s">
        <v>17</v>
      </c>
      <c r="F41" s="24"/>
      <c r="G41" s="61"/>
      <c r="H41" s="61"/>
    </row>
    <row r="42" spans="1:8" ht="14.25">
      <c r="A42" s="1" t="s">
        <v>92</v>
      </c>
      <c r="C42" s="1"/>
      <c r="F42" s="62">
        <v>11550</v>
      </c>
      <c r="G42" s="61"/>
      <c r="H42" s="62">
        <f>13279-13279+12483</f>
        <v>12483</v>
      </c>
    </row>
    <row r="43" spans="1:8" ht="14.25">
      <c r="A43" s="1" t="s">
        <v>16</v>
      </c>
      <c r="C43" s="1"/>
      <c r="F43" s="62">
        <f>13447-28</f>
        <v>13419</v>
      </c>
      <c r="G43" s="61"/>
      <c r="H43" s="62">
        <f>14621-516-14105+14077</f>
        <v>14077</v>
      </c>
    </row>
    <row r="44" spans="3:8" ht="10.5" customHeight="1">
      <c r="C44" s="1"/>
      <c r="F44" s="62"/>
      <c r="G44" s="61"/>
      <c r="H44" s="66"/>
    </row>
    <row r="45" spans="3:8" ht="14.25">
      <c r="C45" s="1"/>
      <c r="F45" s="56">
        <f>SUM(F42:F44)</f>
        <v>24969</v>
      </c>
      <c r="G45" s="61"/>
      <c r="H45" s="71">
        <f>SUM(H42:H44)</f>
        <v>26560</v>
      </c>
    </row>
    <row r="46" spans="1:8" ht="15">
      <c r="A46" s="3" t="s">
        <v>120</v>
      </c>
      <c r="C46" s="1"/>
      <c r="F46" s="62"/>
      <c r="G46" s="61"/>
      <c r="H46" s="61"/>
    </row>
    <row r="47" spans="1:8" ht="14.25">
      <c r="A47" s="1" t="s">
        <v>9</v>
      </c>
      <c r="C47" s="1"/>
      <c r="F47" s="62">
        <v>52189</v>
      </c>
      <c r="G47" s="61"/>
      <c r="H47" s="62">
        <f>46864+1-46865+47660</f>
        <v>47660</v>
      </c>
    </row>
    <row r="48" spans="1:8" ht="14.25">
      <c r="A48" s="1" t="s">
        <v>10</v>
      </c>
      <c r="C48" s="1"/>
      <c r="F48" s="62">
        <v>46865</v>
      </c>
      <c r="G48" s="61"/>
      <c r="H48" s="62">
        <f>49001-49001+48976</f>
        <v>48976</v>
      </c>
    </row>
    <row r="49" spans="1:9" ht="14.25">
      <c r="A49" s="1" t="s">
        <v>11</v>
      </c>
      <c r="C49" s="1"/>
      <c r="F49" s="62">
        <f>68092+241+2200</f>
        <v>70533</v>
      </c>
      <c r="G49" s="61"/>
      <c r="H49" s="62">
        <f>63100</f>
        <v>63100</v>
      </c>
      <c r="I49" s="2"/>
    </row>
    <row r="50" spans="1:8" ht="14.25">
      <c r="A50" s="1" t="s">
        <v>91</v>
      </c>
      <c r="C50" s="1"/>
      <c r="F50" s="62">
        <f>24561-260</f>
        <v>24301</v>
      </c>
      <c r="G50" s="61"/>
      <c r="H50" s="62">
        <f>20746</f>
        <v>20746</v>
      </c>
    </row>
    <row r="51" spans="1:8" ht="14.25">
      <c r="A51" s="1" t="s">
        <v>12</v>
      </c>
      <c r="C51" s="1"/>
      <c r="F51" s="62">
        <v>19157</v>
      </c>
      <c r="G51" s="55"/>
      <c r="H51" s="62">
        <v>0</v>
      </c>
    </row>
    <row r="52" spans="3:8" ht="14.25">
      <c r="C52" s="1"/>
      <c r="F52" s="56">
        <f>SUM(F47:F51)</f>
        <v>213045</v>
      </c>
      <c r="G52" s="61"/>
      <c r="H52" s="71">
        <f>SUM(H47:H51)</f>
        <v>180482</v>
      </c>
    </row>
    <row r="53" spans="1:8" ht="15.75" thickBot="1">
      <c r="A53" s="3" t="s">
        <v>121</v>
      </c>
      <c r="C53" s="1"/>
      <c r="F53" s="63">
        <f>F52+F45</f>
        <v>238014</v>
      </c>
      <c r="G53" s="61"/>
      <c r="H53" s="63">
        <f>H52+H45</f>
        <v>207042</v>
      </c>
    </row>
    <row r="54" spans="1:9" ht="16.5" thickBot="1">
      <c r="A54" s="98" t="s">
        <v>122</v>
      </c>
      <c r="C54" s="1"/>
      <c r="F54" s="65">
        <f>F53+F39</f>
        <v>1459071</v>
      </c>
      <c r="G54" s="61"/>
      <c r="H54" s="73">
        <f>H53+H39</f>
        <v>1393566</v>
      </c>
      <c r="I54" s="2"/>
    </row>
    <row r="57" spans="1:9" ht="15">
      <c r="A57" s="133" t="s">
        <v>75</v>
      </c>
      <c r="B57" s="133"/>
      <c r="C57" s="133"/>
      <c r="D57" s="133"/>
      <c r="E57" s="133"/>
      <c r="F57" s="133"/>
      <c r="G57" s="133"/>
      <c r="H57" s="133"/>
      <c r="I57" s="39"/>
    </row>
    <row r="58" spans="1:9" ht="15">
      <c r="A58" s="133" t="s">
        <v>139</v>
      </c>
      <c r="B58" s="133"/>
      <c r="C58" s="133"/>
      <c r="D58" s="133"/>
      <c r="E58" s="133"/>
      <c r="F58" s="133"/>
      <c r="G58" s="133"/>
      <c r="H58" s="133"/>
      <c r="I58" s="39"/>
    </row>
    <row r="59" spans="1:9" ht="15">
      <c r="A59" s="133" t="s">
        <v>111</v>
      </c>
      <c r="B59" s="133"/>
      <c r="C59" s="133"/>
      <c r="D59" s="133"/>
      <c r="E59" s="133"/>
      <c r="F59" s="133"/>
      <c r="G59" s="133"/>
      <c r="H59" s="133"/>
      <c r="I59" s="39"/>
    </row>
    <row r="60" spans="1:9" ht="15">
      <c r="A60" s="37"/>
      <c r="B60" s="37"/>
      <c r="C60" s="37"/>
      <c r="D60" s="37"/>
      <c r="E60" s="37"/>
      <c r="F60" s="37"/>
      <c r="G60" s="37"/>
      <c r="H60" s="37"/>
      <c r="I60" s="39"/>
    </row>
    <row r="61" spans="1:9" ht="15">
      <c r="A61" s="37"/>
      <c r="B61" s="37"/>
      <c r="C61" s="37"/>
      <c r="D61" s="37"/>
      <c r="E61" s="37"/>
      <c r="F61" s="37"/>
      <c r="G61" s="37"/>
      <c r="H61" s="37"/>
      <c r="I61" s="39"/>
    </row>
    <row r="62" ht="14.25">
      <c r="F62" s="61"/>
    </row>
    <row r="63" ht="14.25">
      <c r="F63" s="61"/>
    </row>
    <row r="64" ht="14.25">
      <c r="F64" s="61"/>
    </row>
    <row r="65" ht="14.25">
      <c r="F65" s="61"/>
    </row>
    <row r="66" ht="14.25">
      <c r="F66" s="61"/>
    </row>
    <row r="67" ht="14.25">
      <c r="F67" s="61"/>
    </row>
    <row r="68" ht="14.25">
      <c r="F68" s="61"/>
    </row>
    <row r="69" ht="14.25">
      <c r="F69" s="61"/>
    </row>
    <row r="70" ht="14.25">
      <c r="F70" s="61"/>
    </row>
    <row r="71" ht="14.25">
      <c r="F71" s="61"/>
    </row>
    <row r="72" ht="14.25">
      <c r="F72" s="61"/>
    </row>
    <row r="73" ht="14.25">
      <c r="F73" s="61"/>
    </row>
    <row r="74" ht="14.25">
      <c r="F74" s="61"/>
    </row>
    <row r="75" ht="14.25">
      <c r="F75" s="61"/>
    </row>
    <row r="76" ht="14.25">
      <c r="F76" s="61"/>
    </row>
    <row r="77" ht="14.25">
      <c r="F77" s="61"/>
    </row>
    <row r="78" ht="14.25">
      <c r="F78" s="61"/>
    </row>
    <row r="79" ht="14.25">
      <c r="F79" s="61"/>
    </row>
    <row r="80" ht="14.25">
      <c r="F80" s="61"/>
    </row>
    <row r="81" ht="14.25">
      <c r="F81" s="61"/>
    </row>
    <row r="82" ht="14.25">
      <c r="F82" s="61"/>
    </row>
    <row r="83" ht="14.25">
      <c r="F83" s="61"/>
    </row>
    <row r="84" ht="14.25">
      <c r="F84" s="61"/>
    </row>
    <row r="85" ht="14.25">
      <c r="F85" s="61"/>
    </row>
    <row r="86" ht="14.25">
      <c r="F86" s="61"/>
    </row>
    <row r="87" ht="14.25">
      <c r="F87" s="61"/>
    </row>
    <row r="88" ht="14.25">
      <c r="F88" s="61"/>
    </row>
    <row r="89" ht="14.25">
      <c r="F89" s="61"/>
    </row>
    <row r="90" ht="14.25">
      <c r="F90" s="61"/>
    </row>
    <row r="91" ht="14.25">
      <c r="F91" s="61"/>
    </row>
    <row r="92" ht="14.25">
      <c r="F92" s="61"/>
    </row>
    <row r="93" ht="14.25">
      <c r="F93" s="61"/>
    </row>
    <row r="94" ht="14.25">
      <c r="F94" s="61"/>
    </row>
    <row r="95" ht="14.25">
      <c r="F95" s="61"/>
    </row>
    <row r="96" ht="14.25">
      <c r="F96" s="61"/>
    </row>
    <row r="97" ht="14.25">
      <c r="F97" s="61"/>
    </row>
    <row r="98" ht="14.25">
      <c r="F98" s="61"/>
    </row>
    <row r="99" ht="14.25">
      <c r="F99" s="61"/>
    </row>
    <row r="100" ht="14.25">
      <c r="F100" s="61"/>
    </row>
    <row r="101" ht="14.25">
      <c r="F101" s="61"/>
    </row>
    <row r="102" ht="14.25">
      <c r="F102" s="61"/>
    </row>
    <row r="103" ht="14.25">
      <c r="F103" s="61"/>
    </row>
    <row r="104" ht="14.25">
      <c r="F104" s="61"/>
    </row>
    <row r="105" ht="14.25">
      <c r="F105" s="61"/>
    </row>
    <row r="106" ht="14.25">
      <c r="F106" s="61"/>
    </row>
    <row r="107" ht="14.25">
      <c r="F107" s="61"/>
    </row>
    <row r="108" ht="14.25">
      <c r="F108" s="61"/>
    </row>
    <row r="109" ht="14.25">
      <c r="F109" s="61"/>
    </row>
    <row r="110" ht="14.25">
      <c r="F110" s="61"/>
    </row>
    <row r="111" ht="14.25">
      <c r="F111" s="61"/>
    </row>
    <row r="112" ht="14.25">
      <c r="F112" s="61"/>
    </row>
    <row r="113" ht="14.25">
      <c r="F113" s="61"/>
    </row>
    <row r="114" ht="14.25">
      <c r="F114" s="61"/>
    </row>
    <row r="115" ht="14.25">
      <c r="F115" s="61"/>
    </row>
    <row r="116" ht="14.25">
      <c r="F116" s="61"/>
    </row>
    <row r="117" ht="14.25">
      <c r="F117" s="61"/>
    </row>
    <row r="118" ht="14.25">
      <c r="F118" s="61"/>
    </row>
    <row r="119" ht="14.25">
      <c r="F119" s="61"/>
    </row>
    <row r="120" ht="14.25">
      <c r="F120" s="61"/>
    </row>
    <row r="121" ht="14.25">
      <c r="F121" s="61"/>
    </row>
    <row r="122" ht="14.25">
      <c r="F122" s="61"/>
    </row>
    <row r="123" ht="14.25">
      <c r="F123" s="61"/>
    </row>
    <row r="124" ht="14.25">
      <c r="F124" s="61"/>
    </row>
    <row r="125" ht="14.25">
      <c r="F125" s="61"/>
    </row>
    <row r="126" ht="14.25">
      <c r="F126" s="61"/>
    </row>
    <row r="127" ht="14.25">
      <c r="F127" s="61"/>
    </row>
    <row r="128" ht="14.25">
      <c r="F128" s="61"/>
    </row>
    <row r="129" ht="14.25">
      <c r="F129" s="61"/>
    </row>
    <row r="130" ht="14.25">
      <c r="F130" s="61"/>
    </row>
    <row r="131" ht="14.25">
      <c r="F131" s="61"/>
    </row>
    <row r="132" ht="14.25">
      <c r="F132" s="61"/>
    </row>
    <row r="133" ht="14.25">
      <c r="F133" s="61"/>
    </row>
    <row r="134" ht="14.25">
      <c r="F134" s="61"/>
    </row>
    <row r="135" ht="14.25">
      <c r="F135" s="61"/>
    </row>
    <row r="136" ht="14.25">
      <c r="F136" s="61"/>
    </row>
    <row r="137" ht="14.25">
      <c r="F137" s="61"/>
    </row>
    <row r="138" ht="14.25">
      <c r="F138" s="61"/>
    </row>
    <row r="139" ht="14.25">
      <c r="F139" s="61"/>
    </row>
    <row r="140" ht="14.25">
      <c r="F140" s="61"/>
    </row>
    <row r="141" ht="14.25">
      <c r="F141" s="61"/>
    </row>
    <row r="142" ht="14.25">
      <c r="F142" s="61"/>
    </row>
    <row r="143" ht="14.25">
      <c r="F143" s="61"/>
    </row>
    <row r="144" ht="14.25">
      <c r="F144" s="61"/>
    </row>
    <row r="145" ht="14.25">
      <c r="F145" s="61"/>
    </row>
    <row r="146" ht="14.25">
      <c r="F146" s="61"/>
    </row>
    <row r="147" ht="14.25">
      <c r="F147" s="61"/>
    </row>
    <row r="148" ht="14.25">
      <c r="F148" s="61"/>
    </row>
    <row r="149" ht="14.25">
      <c r="F149" s="61"/>
    </row>
    <row r="150" ht="14.25">
      <c r="F150" s="61"/>
    </row>
    <row r="151" ht="14.25">
      <c r="F151" s="61"/>
    </row>
    <row r="152" ht="14.25">
      <c r="F152" s="61"/>
    </row>
    <row r="153" ht="14.25">
      <c r="F153" s="61"/>
    </row>
    <row r="154" ht="14.25">
      <c r="F154" s="61"/>
    </row>
    <row r="155" ht="14.25">
      <c r="F155" s="61"/>
    </row>
    <row r="156" ht="14.25">
      <c r="F156" s="61"/>
    </row>
    <row r="157" ht="14.25">
      <c r="F157" s="61"/>
    </row>
    <row r="158" ht="14.25">
      <c r="F158" s="61"/>
    </row>
    <row r="159" ht="14.25">
      <c r="F159" s="61"/>
    </row>
    <row r="160" ht="14.25">
      <c r="F160" s="61"/>
    </row>
    <row r="161" ht="14.25">
      <c r="F161" s="61"/>
    </row>
    <row r="162" ht="14.25">
      <c r="F162" s="61"/>
    </row>
    <row r="163" ht="14.25">
      <c r="F163" s="61"/>
    </row>
    <row r="164" ht="14.25">
      <c r="F164" s="61"/>
    </row>
    <row r="165" ht="14.25">
      <c r="F165" s="61"/>
    </row>
    <row r="166" ht="14.25">
      <c r="F166" s="61"/>
    </row>
    <row r="167" ht="14.25">
      <c r="F167" s="61"/>
    </row>
    <row r="168" ht="14.25">
      <c r="F168" s="61"/>
    </row>
    <row r="169" ht="14.25">
      <c r="F169" s="61"/>
    </row>
    <row r="170" ht="14.25">
      <c r="F170" s="61"/>
    </row>
    <row r="171" ht="14.25">
      <c r="F171" s="61"/>
    </row>
    <row r="172" ht="14.25">
      <c r="F172" s="61"/>
    </row>
    <row r="173" ht="14.25">
      <c r="F173" s="61"/>
    </row>
    <row r="174" ht="14.25">
      <c r="F174" s="61"/>
    </row>
    <row r="175" ht="14.25">
      <c r="F175" s="61"/>
    </row>
    <row r="176" ht="14.25">
      <c r="F176" s="61"/>
    </row>
    <row r="177" ht="14.25">
      <c r="F177" s="61"/>
    </row>
    <row r="178" ht="14.25">
      <c r="F178" s="61"/>
    </row>
    <row r="179" ht="14.25">
      <c r="F179" s="61"/>
    </row>
    <row r="180" ht="14.25">
      <c r="F180" s="61"/>
    </row>
    <row r="181" ht="14.25">
      <c r="F181" s="61"/>
    </row>
    <row r="182" ht="14.25">
      <c r="F182" s="61"/>
    </row>
    <row r="183" ht="14.25">
      <c r="F183" s="61"/>
    </row>
    <row r="184" ht="14.25">
      <c r="F184" s="61"/>
    </row>
    <row r="185" ht="14.25">
      <c r="F185" s="61"/>
    </row>
    <row r="186" ht="14.25">
      <c r="F186" s="61"/>
    </row>
    <row r="187" ht="14.25">
      <c r="F187" s="61"/>
    </row>
    <row r="188" ht="14.25">
      <c r="F188" s="61"/>
    </row>
    <row r="189" ht="14.25">
      <c r="F189" s="61"/>
    </row>
    <row r="190" ht="14.25">
      <c r="F190" s="61"/>
    </row>
    <row r="191" ht="14.25">
      <c r="F191" s="61"/>
    </row>
    <row r="192" ht="14.25">
      <c r="F192" s="61"/>
    </row>
    <row r="193" ht="14.25">
      <c r="F193" s="61"/>
    </row>
    <row r="194" ht="14.25">
      <c r="F194" s="61"/>
    </row>
    <row r="195" ht="14.25">
      <c r="F195" s="61"/>
    </row>
    <row r="196" ht="14.25">
      <c r="F196" s="61"/>
    </row>
    <row r="197" ht="14.25">
      <c r="F197" s="61"/>
    </row>
    <row r="198" ht="14.25">
      <c r="F198" s="61"/>
    </row>
    <row r="199" ht="14.25">
      <c r="F199" s="61"/>
    </row>
    <row r="200" ht="14.25">
      <c r="F200" s="61"/>
    </row>
    <row r="201" ht="14.25">
      <c r="F201" s="61"/>
    </row>
    <row r="202" ht="14.25">
      <c r="F202" s="61"/>
    </row>
    <row r="203" ht="14.25">
      <c r="F203" s="61"/>
    </row>
    <row r="204" ht="14.25">
      <c r="F204" s="61"/>
    </row>
    <row r="205" ht="14.25">
      <c r="F205" s="61"/>
    </row>
    <row r="206" ht="14.25">
      <c r="F206" s="61"/>
    </row>
    <row r="207" ht="14.25">
      <c r="F207" s="61"/>
    </row>
    <row r="208" ht="14.25">
      <c r="F208" s="61"/>
    </row>
    <row r="209" ht="14.25">
      <c r="F209" s="61"/>
    </row>
    <row r="210" ht="14.25">
      <c r="F210" s="61"/>
    </row>
    <row r="211" ht="14.25">
      <c r="F211" s="61"/>
    </row>
    <row r="212" ht="14.25">
      <c r="F212" s="61"/>
    </row>
    <row r="213" ht="14.25">
      <c r="F213" s="61"/>
    </row>
    <row r="214" ht="14.25">
      <c r="F214" s="61"/>
    </row>
    <row r="215" ht="14.25">
      <c r="F215" s="61"/>
    </row>
    <row r="216" ht="14.25">
      <c r="F216" s="61"/>
    </row>
    <row r="217" ht="14.25">
      <c r="F217" s="61"/>
    </row>
    <row r="218" ht="14.25">
      <c r="F218" s="61"/>
    </row>
    <row r="219" ht="14.25">
      <c r="F219" s="61"/>
    </row>
    <row r="220" ht="14.25">
      <c r="F220" s="61"/>
    </row>
    <row r="221" ht="14.25">
      <c r="F221" s="61"/>
    </row>
    <row r="222" ht="14.25">
      <c r="F222" s="61"/>
    </row>
    <row r="223" ht="14.25">
      <c r="F223" s="61"/>
    </row>
    <row r="224" ht="14.25">
      <c r="F224" s="61"/>
    </row>
    <row r="225" ht="14.25">
      <c r="F225" s="61"/>
    </row>
    <row r="226" ht="14.25">
      <c r="F226" s="61"/>
    </row>
    <row r="227" ht="14.25">
      <c r="F227" s="61"/>
    </row>
    <row r="228" ht="14.25">
      <c r="F228" s="61"/>
    </row>
    <row r="229" ht="14.25">
      <c r="F229" s="61"/>
    </row>
    <row r="230" ht="14.25">
      <c r="F230" s="61"/>
    </row>
    <row r="231" ht="14.25">
      <c r="F231" s="61"/>
    </row>
    <row r="232" ht="14.25">
      <c r="F232" s="61"/>
    </row>
    <row r="233" ht="14.25">
      <c r="F233" s="61"/>
    </row>
    <row r="234" ht="14.25">
      <c r="F234" s="61"/>
    </row>
    <row r="235" ht="14.25">
      <c r="F235" s="61"/>
    </row>
    <row r="236" ht="14.25">
      <c r="F236" s="61"/>
    </row>
    <row r="237" ht="14.25">
      <c r="F237" s="61"/>
    </row>
    <row r="238" ht="14.25">
      <c r="F238" s="61"/>
    </row>
    <row r="239" ht="14.25">
      <c r="F239" s="61"/>
    </row>
    <row r="240" ht="14.25">
      <c r="F240" s="61"/>
    </row>
    <row r="241" ht="14.25">
      <c r="F241" s="61"/>
    </row>
    <row r="242" ht="14.25">
      <c r="F242" s="61"/>
    </row>
    <row r="243" ht="14.25">
      <c r="F243" s="61"/>
    </row>
    <row r="244" ht="14.25">
      <c r="F244" s="61"/>
    </row>
    <row r="245" ht="14.25">
      <c r="F245" s="61"/>
    </row>
    <row r="246" ht="14.25">
      <c r="F246" s="61"/>
    </row>
    <row r="247" ht="14.25">
      <c r="F247" s="61"/>
    </row>
    <row r="248" ht="14.25">
      <c r="F248" s="61"/>
    </row>
    <row r="249" ht="14.25">
      <c r="F249" s="61"/>
    </row>
    <row r="250" ht="14.25">
      <c r="F250" s="61"/>
    </row>
    <row r="251" ht="14.25">
      <c r="F251" s="61"/>
    </row>
    <row r="252" ht="14.25">
      <c r="F252" s="61"/>
    </row>
    <row r="253" ht="14.25">
      <c r="F253" s="61"/>
    </row>
    <row r="254" ht="14.25">
      <c r="F254" s="61"/>
    </row>
    <row r="255" ht="14.25">
      <c r="F255" s="61"/>
    </row>
    <row r="256" ht="14.25">
      <c r="F256" s="61"/>
    </row>
    <row r="257" ht="14.25">
      <c r="F257" s="61"/>
    </row>
    <row r="258" ht="14.25">
      <c r="F258" s="61"/>
    </row>
    <row r="259" ht="14.25">
      <c r="F259" s="61"/>
    </row>
    <row r="260" ht="14.25">
      <c r="F260" s="61"/>
    </row>
    <row r="261" ht="14.25">
      <c r="F261" s="61"/>
    </row>
    <row r="262" ht="14.25">
      <c r="F262" s="61"/>
    </row>
    <row r="263" ht="14.25">
      <c r="F263" s="61"/>
    </row>
    <row r="264" ht="14.25">
      <c r="F264" s="61"/>
    </row>
    <row r="265" ht="14.25">
      <c r="F265" s="61"/>
    </row>
    <row r="266" ht="14.25">
      <c r="F266" s="61"/>
    </row>
    <row r="267" ht="14.25">
      <c r="F267" s="61"/>
    </row>
    <row r="268" ht="14.25">
      <c r="F268" s="61"/>
    </row>
    <row r="269" ht="14.25">
      <c r="F269" s="61"/>
    </row>
    <row r="270" ht="14.25">
      <c r="F270" s="61"/>
    </row>
    <row r="271" ht="14.25">
      <c r="F271" s="61"/>
    </row>
    <row r="272" ht="14.25">
      <c r="F272" s="61"/>
    </row>
    <row r="273" ht="14.25">
      <c r="F273" s="61"/>
    </row>
    <row r="274" ht="14.25">
      <c r="F274" s="61"/>
    </row>
    <row r="275" ht="14.25">
      <c r="F275" s="61"/>
    </row>
    <row r="276" ht="14.25">
      <c r="F276" s="61"/>
    </row>
    <row r="277" ht="14.25">
      <c r="F277" s="61"/>
    </row>
    <row r="278" ht="14.25">
      <c r="F278" s="61"/>
    </row>
    <row r="279" ht="14.25">
      <c r="F279" s="61"/>
    </row>
    <row r="280" ht="14.25">
      <c r="F280" s="61"/>
    </row>
    <row r="281" ht="14.25">
      <c r="F281" s="61"/>
    </row>
    <row r="282" ht="14.25">
      <c r="F282" s="61"/>
    </row>
    <row r="283" ht="14.25">
      <c r="F283" s="61"/>
    </row>
    <row r="284" ht="14.25">
      <c r="F284" s="61"/>
    </row>
    <row r="285" ht="14.25">
      <c r="F285" s="61"/>
    </row>
    <row r="286" ht="14.25">
      <c r="F286" s="61"/>
    </row>
    <row r="287" ht="14.25">
      <c r="F287" s="61"/>
    </row>
    <row r="288" ht="14.25">
      <c r="F288" s="61"/>
    </row>
    <row r="289" ht="14.25">
      <c r="F289" s="61"/>
    </row>
    <row r="290" ht="14.25">
      <c r="F290" s="61"/>
    </row>
    <row r="291" ht="14.25">
      <c r="F291" s="61"/>
    </row>
    <row r="292" ht="14.25">
      <c r="F292" s="61"/>
    </row>
    <row r="293" ht="14.25">
      <c r="F293" s="61"/>
    </row>
    <row r="294" ht="14.25">
      <c r="F294" s="61"/>
    </row>
    <row r="295" ht="14.25">
      <c r="F295" s="61"/>
    </row>
    <row r="296" ht="14.25">
      <c r="F296" s="61"/>
    </row>
    <row r="297" ht="14.25">
      <c r="F297" s="61"/>
    </row>
    <row r="298" ht="14.25">
      <c r="F298" s="61"/>
    </row>
    <row r="299" ht="14.25">
      <c r="F299" s="61"/>
    </row>
    <row r="300" ht="14.25">
      <c r="F300" s="61"/>
    </row>
    <row r="301" ht="14.25">
      <c r="F301" s="61"/>
    </row>
    <row r="302" ht="14.25">
      <c r="F302" s="61"/>
    </row>
    <row r="303" ht="14.25">
      <c r="F303" s="61"/>
    </row>
    <row r="304" ht="14.25">
      <c r="F304" s="61"/>
    </row>
    <row r="305" ht="14.25">
      <c r="F305" s="61"/>
    </row>
    <row r="306" ht="14.25">
      <c r="F306" s="61"/>
    </row>
    <row r="307" ht="14.25">
      <c r="F307" s="61"/>
    </row>
    <row r="308" ht="14.25">
      <c r="F308" s="61"/>
    </row>
    <row r="309" ht="14.25">
      <c r="F309" s="61"/>
    </row>
    <row r="310" ht="14.25">
      <c r="F310" s="61"/>
    </row>
    <row r="311" ht="14.25">
      <c r="F311" s="61"/>
    </row>
    <row r="312" ht="14.25">
      <c r="F312" s="61"/>
    </row>
    <row r="313" ht="14.25">
      <c r="F313" s="61"/>
    </row>
    <row r="314" ht="14.25">
      <c r="F314" s="61"/>
    </row>
    <row r="315" ht="14.25">
      <c r="F315" s="61"/>
    </row>
    <row r="316" ht="14.25">
      <c r="F316" s="61"/>
    </row>
    <row r="317" ht="14.25">
      <c r="F317" s="61"/>
    </row>
    <row r="318" ht="14.25">
      <c r="F318" s="61"/>
    </row>
    <row r="319" ht="14.25">
      <c r="F319" s="61"/>
    </row>
    <row r="320" ht="14.25">
      <c r="F320" s="61"/>
    </row>
    <row r="321" ht="14.25">
      <c r="F321" s="61"/>
    </row>
    <row r="322" ht="14.25">
      <c r="F322" s="61"/>
    </row>
    <row r="323" ht="14.25">
      <c r="F323" s="61"/>
    </row>
    <row r="324" ht="14.25">
      <c r="F324" s="61"/>
    </row>
    <row r="325" ht="14.25">
      <c r="F325" s="61"/>
    </row>
    <row r="326" ht="14.25">
      <c r="F326" s="61"/>
    </row>
    <row r="327" ht="14.25">
      <c r="F327" s="61"/>
    </row>
    <row r="328" ht="14.25">
      <c r="F328" s="61"/>
    </row>
    <row r="329" ht="14.25">
      <c r="F329" s="61"/>
    </row>
    <row r="330" ht="14.25">
      <c r="F330" s="61"/>
    </row>
    <row r="331" ht="14.25">
      <c r="F331" s="61"/>
    </row>
    <row r="332" ht="14.25">
      <c r="F332" s="61"/>
    </row>
    <row r="333" ht="14.25">
      <c r="F333" s="61"/>
    </row>
    <row r="334" ht="14.25">
      <c r="F334" s="61"/>
    </row>
    <row r="335" ht="14.25">
      <c r="F335" s="61"/>
    </row>
    <row r="336" ht="14.25">
      <c r="F336" s="61"/>
    </row>
    <row r="337" ht="14.25">
      <c r="F337" s="61"/>
    </row>
    <row r="338" ht="14.25">
      <c r="F338" s="61"/>
    </row>
    <row r="339" ht="14.25">
      <c r="F339" s="61"/>
    </row>
    <row r="340" ht="14.25">
      <c r="F340" s="61"/>
    </row>
    <row r="341" ht="14.25">
      <c r="F341" s="61"/>
    </row>
    <row r="342" ht="14.25">
      <c r="F342" s="61"/>
    </row>
    <row r="343" ht="14.25">
      <c r="F343" s="61"/>
    </row>
    <row r="344" ht="14.25">
      <c r="F344" s="61"/>
    </row>
    <row r="345" ht="14.25">
      <c r="F345" s="61"/>
    </row>
    <row r="346" ht="14.25">
      <c r="F346" s="61"/>
    </row>
    <row r="347" ht="14.25">
      <c r="F347" s="61"/>
    </row>
    <row r="348" ht="14.25">
      <c r="F348" s="61"/>
    </row>
    <row r="349" ht="14.25">
      <c r="F349" s="61"/>
    </row>
    <row r="350" ht="14.25">
      <c r="F350" s="61"/>
    </row>
    <row r="351" ht="14.25">
      <c r="F351" s="61"/>
    </row>
    <row r="352" ht="14.25">
      <c r="F352" s="61"/>
    </row>
    <row r="353" ht="14.25">
      <c r="F353" s="61"/>
    </row>
    <row r="354" ht="14.25">
      <c r="F354" s="61"/>
    </row>
    <row r="355" ht="14.25">
      <c r="F355" s="61"/>
    </row>
    <row r="356" ht="14.25">
      <c r="F356" s="61"/>
    </row>
    <row r="357" ht="14.25">
      <c r="F357" s="61"/>
    </row>
    <row r="358" ht="14.25">
      <c r="F358" s="61"/>
    </row>
    <row r="359" ht="14.25">
      <c r="F359" s="61"/>
    </row>
    <row r="360" ht="14.25">
      <c r="F360" s="61"/>
    </row>
    <row r="361" ht="14.25">
      <c r="F361" s="61"/>
    </row>
    <row r="362" ht="14.25">
      <c r="F362" s="61"/>
    </row>
    <row r="363" ht="14.25">
      <c r="F363" s="61"/>
    </row>
    <row r="364" ht="14.25">
      <c r="F364" s="61"/>
    </row>
    <row r="365" ht="14.25">
      <c r="F365" s="61"/>
    </row>
    <row r="366" ht="14.25">
      <c r="F366" s="61"/>
    </row>
    <row r="367" ht="14.25">
      <c r="F367" s="61"/>
    </row>
    <row r="368" ht="14.25">
      <c r="F368" s="61"/>
    </row>
    <row r="369" ht="14.25">
      <c r="F369" s="61"/>
    </row>
    <row r="370" ht="14.25">
      <c r="F370" s="61"/>
    </row>
    <row r="371" ht="14.25">
      <c r="F371" s="61"/>
    </row>
    <row r="372" ht="14.25">
      <c r="F372" s="61"/>
    </row>
    <row r="373" ht="14.25">
      <c r="F373" s="61"/>
    </row>
    <row r="374" ht="14.25">
      <c r="F374" s="61"/>
    </row>
    <row r="375" ht="14.25">
      <c r="F375" s="61"/>
    </row>
    <row r="376" ht="14.25">
      <c r="F376" s="61"/>
    </row>
    <row r="377" ht="14.25">
      <c r="F377" s="61"/>
    </row>
    <row r="378" ht="14.25">
      <c r="F378" s="61"/>
    </row>
    <row r="379" ht="14.25">
      <c r="F379" s="61"/>
    </row>
    <row r="380" ht="14.25">
      <c r="F380" s="61"/>
    </row>
    <row r="381" ht="14.25">
      <c r="F381" s="61"/>
    </row>
    <row r="382" ht="14.25">
      <c r="F382" s="61"/>
    </row>
    <row r="383" ht="14.25">
      <c r="F383" s="61"/>
    </row>
    <row r="384" ht="14.25">
      <c r="F384" s="61"/>
    </row>
    <row r="385" ht="14.25">
      <c r="F385" s="61"/>
    </row>
    <row r="386" ht="14.25">
      <c r="F386" s="61"/>
    </row>
    <row r="387" ht="14.25">
      <c r="F387" s="61"/>
    </row>
    <row r="388" ht="14.25">
      <c r="F388" s="61"/>
    </row>
    <row r="389" ht="14.25">
      <c r="F389" s="61"/>
    </row>
    <row r="390" ht="14.25">
      <c r="F390" s="61"/>
    </row>
    <row r="391" ht="14.25">
      <c r="F391" s="61"/>
    </row>
    <row r="392" ht="14.25">
      <c r="F392" s="61"/>
    </row>
    <row r="393" ht="14.25">
      <c r="F393" s="61"/>
    </row>
    <row r="394" ht="14.25">
      <c r="F394" s="61"/>
    </row>
    <row r="395" ht="14.25">
      <c r="F395" s="61"/>
    </row>
    <row r="396" ht="14.25">
      <c r="F396" s="61"/>
    </row>
    <row r="397" ht="14.25">
      <c r="F397" s="61"/>
    </row>
    <row r="398" ht="14.25">
      <c r="F398" s="61"/>
    </row>
    <row r="399" ht="14.25">
      <c r="F399" s="61"/>
    </row>
    <row r="400" ht="14.25">
      <c r="F400" s="61"/>
    </row>
    <row r="401" ht="14.25">
      <c r="F401" s="61"/>
    </row>
    <row r="402" ht="14.25">
      <c r="F402" s="61"/>
    </row>
    <row r="403" ht="14.25">
      <c r="F403" s="61"/>
    </row>
    <row r="404" ht="14.25">
      <c r="F404" s="61"/>
    </row>
    <row r="405" ht="14.25">
      <c r="F405" s="61"/>
    </row>
    <row r="406" ht="14.25">
      <c r="F406" s="61"/>
    </row>
    <row r="407" ht="14.25">
      <c r="F407" s="61"/>
    </row>
    <row r="408" ht="14.25">
      <c r="F408" s="61"/>
    </row>
    <row r="409" ht="14.25">
      <c r="F409" s="61"/>
    </row>
    <row r="410" ht="14.25">
      <c r="F410" s="61"/>
    </row>
    <row r="411" ht="14.25">
      <c r="F411" s="61"/>
    </row>
  </sheetData>
  <sheetProtection/>
  <mergeCells count="3">
    <mergeCell ref="A58:H58"/>
    <mergeCell ref="A57:H57"/>
    <mergeCell ref="A59:H59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95" zoomScaleNormal="95" zoomScalePageLayoutView="0" workbookViewId="0" topLeftCell="A28">
      <selection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6384" width="9.140625" style="1" customWidth="1"/>
  </cols>
  <sheetData>
    <row r="1" spans="1:9" ht="15">
      <c r="A1" s="9" t="s">
        <v>79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Second Quarter</v>
      </c>
      <c r="B2" s="9"/>
      <c r="C2" s="10"/>
      <c r="D2" s="11"/>
      <c r="E2" s="11"/>
    </row>
    <row r="3" spans="1:4" ht="15">
      <c r="A3" s="39" t="s">
        <v>20</v>
      </c>
      <c r="B3" s="35"/>
      <c r="C3" s="35"/>
      <c r="D3" s="3"/>
    </row>
    <row r="4" spans="1:5" ht="15">
      <c r="A4" s="25" t="str">
        <f>ConsolBalanceSheet!A4</f>
        <v>For The 6 Months Ended 30 June 2008</v>
      </c>
      <c r="B4" s="26"/>
      <c r="C4" s="26"/>
      <c r="D4" s="26"/>
      <c r="E4" s="3"/>
    </row>
    <row r="5" spans="5:9" ht="14.25">
      <c r="E5" s="93"/>
      <c r="F5" s="93"/>
      <c r="G5" s="13"/>
      <c r="H5" s="93"/>
      <c r="I5" s="93"/>
    </row>
    <row r="6" spans="5:9" ht="15.75" customHeight="1">
      <c r="E6" s="16" t="s">
        <v>80</v>
      </c>
      <c r="F6" s="16"/>
      <c r="G6" s="13"/>
      <c r="H6" s="16" t="s">
        <v>81</v>
      </c>
      <c r="I6" s="16"/>
    </row>
    <row r="7" spans="5:9" ht="14.25">
      <c r="E7" s="96" t="s">
        <v>73</v>
      </c>
      <c r="F7" s="96" t="s">
        <v>28</v>
      </c>
      <c r="G7" s="18"/>
      <c r="H7" s="17" t="s">
        <v>73</v>
      </c>
      <c r="I7" s="17" t="s">
        <v>28</v>
      </c>
    </row>
    <row r="8" spans="5:9" ht="14.25">
      <c r="E8" s="96" t="s">
        <v>30</v>
      </c>
      <c r="F8" s="96" t="s">
        <v>30</v>
      </c>
      <c r="G8" s="18"/>
      <c r="H8" s="17" t="s">
        <v>30</v>
      </c>
      <c r="I8" s="17" t="s">
        <v>30</v>
      </c>
    </row>
    <row r="9" spans="5:9" ht="15" customHeight="1">
      <c r="E9" s="96" t="s">
        <v>29</v>
      </c>
      <c r="F9" s="96" t="s">
        <v>32</v>
      </c>
      <c r="G9" s="18"/>
      <c r="H9" s="17" t="s">
        <v>31</v>
      </c>
      <c r="I9" s="17" t="s">
        <v>32</v>
      </c>
    </row>
    <row r="10" spans="5:9" ht="14.25">
      <c r="E10" s="97"/>
      <c r="F10" s="96" t="s">
        <v>29</v>
      </c>
      <c r="G10" s="18"/>
      <c r="H10" s="17"/>
      <c r="I10" s="17" t="s">
        <v>33</v>
      </c>
    </row>
    <row r="11" spans="5:9" ht="14.25">
      <c r="E11" s="19"/>
      <c r="F11" s="17"/>
      <c r="G11" s="18"/>
      <c r="H11" s="17"/>
      <c r="I11" s="17"/>
    </row>
    <row r="12" spans="5:9" ht="14.25">
      <c r="E12" s="80" t="s">
        <v>152</v>
      </c>
      <c r="F12" s="84" t="s">
        <v>153</v>
      </c>
      <c r="G12" s="21"/>
      <c r="H12" s="20" t="str">
        <f>E12</f>
        <v>30/06/08</v>
      </c>
      <c r="I12" s="85" t="str">
        <f>F12</f>
        <v>30/06/07</v>
      </c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4.25">
      <c r="F14" s="122"/>
      <c r="G14" s="61"/>
      <c r="H14" s="61"/>
      <c r="I14" s="122"/>
    </row>
    <row r="15" spans="1:9" ht="15">
      <c r="A15" s="1" t="s">
        <v>21</v>
      </c>
      <c r="E15" s="49">
        <v>407786</v>
      </c>
      <c r="F15" s="45">
        <v>257586</v>
      </c>
      <c r="G15" s="50"/>
      <c r="H15" s="49">
        <v>736324</v>
      </c>
      <c r="I15" s="49">
        <v>461228</v>
      </c>
    </row>
    <row r="16" spans="1:9" ht="15">
      <c r="A16" s="1" t="s">
        <v>23</v>
      </c>
      <c r="E16" s="49">
        <v>-339643</v>
      </c>
      <c r="F16" s="119">
        <v>-205663</v>
      </c>
      <c r="G16" s="50"/>
      <c r="H16" s="49">
        <v>-614299</v>
      </c>
      <c r="I16" s="49">
        <v>-376016</v>
      </c>
    </row>
    <row r="17" spans="5:9" ht="15.75" thickBot="1">
      <c r="E17" s="51"/>
      <c r="F17" s="120"/>
      <c r="G17" s="50"/>
      <c r="H17" s="51"/>
      <c r="I17" s="117"/>
    </row>
    <row r="18" spans="1:9" ht="14.25">
      <c r="A18" s="1" t="s">
        <v>24</v>
      </c>
      <c r="E18" s="42">
        <f>SUM(E15:E17)</f>
        <v>68143</v>
      </c>
      <c r="F18" s="119">
        <f>SUM(F15:F17)</f>
        <v>51923</v>
      </c>
      <c r="G18" s="42"/>
      <c r="H18" s="121">
        <f>SUM(H15:H17)</f>
        <v>122025</v>
      </c>
      <c r="I18" s="121">
        <f>SUM(I15:I17)</f>
        <v>85212</v>
      </c>
    </row>
    <row r="19" spans="1:9" ht="15">
      <c r="A19" s="1" t="s">
        <v>100</v>
      </c>
      <c r="E19" s="52">
        <v>10656</v>
      </c>
      <c r="F19" s="119">
        <v>9395</v>
      </c>
      <c r="G19" s="53"/>
      <c r="H19" s="52">
        <f>18075-2200</f>
        <v>15875</v>
      </c>
      <c r="I19" s="52">
        <v>14569</v>
      </c>
    </row>
    <row r="20" spans="1:9" ht="14.25">
      <c r="A20" s="1" t="s">
        <v>25</v>
      </c>
      <c r="E20" s="52">
        <v>-10130</v>
      </c>
      <c r="F20" s="119">
        <v>-6725</v>
      </c>
      <c r="G20" s="48"/>
      <c r="H20" s="47">
        <v>-19651</v>
      </c>
      <c r="I20" s="47">
        <v>-13023</v>
      </c>
    </row>
    <row r="21" spans="1:9" ht="15">
      <c r="A21" s="1" t="s">
        <v>26</v>
      </c>
      <c r="E21" s="52">
        <v>-14570</v>
      </c>
      <c r="F21" s="119">
        <v>-14320</v>
      </c>
      <c r="G21" s="53"/>
      <c r="H21" s="52">
        <v>-27668</v>
      </c>
      <c r="I21" s="52">
        <v>-26692</v>
      </c>
    </row>
    <row r="22" spans="1:9" ht="14.25">
      <c r="A22" s="1" t="s">
        <v>101</v>
      </c>
      <c r="E22" s="52">
        <v>-5756</v>
      </c>
      <c r="F22" s="119">
        <v>-1129</v>
      </c>
      <c r="G22" s="48"/>
      <c r="H22" s="47">
        <v>-7313</v>
      </c>
      <c r="I22" s="47">
        <v>-7482</v>
      </c>
    </row>
    <row r="23" spans="1:9" ht="15">
      <c r="A23" s="1" t="s">
        <v>27</v>
      </c>
      <c r="E23" s="52">
        <v>-709</v>
      </c>
      <c r="F23" s="45">
        <v>-1110</v>
      </c>
      <c r="G23" s="53"/>
      <c r="H23" s="52">
        <v>-1582</v>
      </c>
      <c r="I23" s="52">
        <v>-2246</v>
      </c>
    </row>
    <row r="24" spans="1:9" ht="14.25">
      <c r="A24" s="1" t="s">
        <v>123</v>
      </c>
      <c r="E24" s="52">
        <v>0</v>
      </c>
      <c r="F24" s="45">
        <v>0</v>
      </c>
      <c r="G24" s="48"/>
      <c r="H24" s="47">
        <f>-1+1</f>
        <v>0</v>
      </c>
      <c r="I24" s="47">
        <v>0</v>
      </c>
    </row>
    <row r="25" spans="5:9" ht="15.75" thickBot="1">
      <c r="E25" s="54"/>
      <c r="F25" s="46"/>
      <c r="G25" s="53"/>
      <c r="H25" s="54"/>
      <c r="I25" s="46"/>
    </row>
    <row r="26" spans="1:9" ht="14.25">
      <c r="A26" s="1" t="s">
        <v>102</v>
      </c>
      <c r="E26" s="45">
        <f>SUM(E18:E25)</f>
        <v>47634</v>
      </c>
      <c r="F26" s="45">
        <f>SUM(F18:F25)</f>
        <v>38034</v>
      </c>
      <c r="G26" s="45"/>
      <c r="H26" s="45">
        <f>SUM(H18:H25)</f>
        <v>81686</v>
      </c>
      <c r="I26" s="45">
        <f>SUM(I18:I25)</f>
        <v>50338</v>
      </c>
    </row>
    <row r="27" spans="5:9" ht="14.25">
      <c r="E27" s="45"/>
      <c r="F27" s="45"/>
      <c r="G27" s="45"/>
      <c r="H27" s="45"/>
      <c r="I27" s="45"/>
    </row>
    <row r="28" spans="1:9" ht="15">
      <c r="A28" s="1" t="s">
        <v>107</v>
      </c>
      <c r="E28" s="52">
        <v>-11859</v>
      </c>
      <c r="F28" s="45">
        <v>-8563</v>
      </c>
      <c r="G28" s="53"/>
      <c r="H28" s="52">
        <f>-22109+ROUND((2200-1200)*0.26,0)</f>
        <v>-21849</v>
      </c>
      <c r="I28" s="52">
        <v>-12729</v>
      </c>
    </row>
    <row r="29" spans="5:9" ht="15" thickBot="1">
      <c r="E29" s="46"/>
      <c r="F29" s="46"/>
      <c r="G29" s="48"/>
      <c r="H29" s="46"/>
      <c r="I29" s="117"/>
    </row>
    <row r="30" spans="1:9" ht="14.25">
      <c r="A30" s="1" t="s">
        <v>103</v>
      </c>
      <c r="E30" s="42">
        <f>SUM(E26:E29)</f>
        <v>35775</v>
      </c>
      <c r="F30" s="42">
        <f>SUM(F26:F29)</f>
        <v>29471</v>
      </c>
      <c r="G30" s="42"/>
      <c r="H30" s="42">
        <f>SUM(H26:H29)</f>
        <v>59837</v>
      </c>
      <c r="I30" s="45">
        <f>SUM(I26:I29)</f>
        <v>37609</v>
      </c>
    </row>
    <row r="31" spans="5:9" ht="14.25">
      <c r="E31" s="42"/>
      <c r="F31" s="42"/>
      <c r="G31" s="42"/>
      <c r="H31" s="42"/>
      <c r="I31" s="45"/>
    </row>
    <row r="32" spans="1:9" ht="14.25">
      <c r="A32" s="1" t="s">
        <v>104</v>
      </c>
      <c r="E32" s="45"/>
      <c r="F32" s="45"/>
      <c r="G32" s="45"/>
      <c r="H32" s="45"/>
      <c r="I32" s="45"/>
    </row>
    <row r="33" spans="1:9" ht="14.25">
      <c r="A33" s="1" t="s">
        <v>105</v>
      </c>
      <c r="E33" s="45">
        <v>34435</v>
      </c>
      <c r="F33" s="45">
        <v>29767</v>
      </c>
      <c r="G33" s="45"/>
      <c r="H33" s="45">
        <f>H30-H34</f>
        <v>55965</v>
      </c>
      <c r="I33" s="45">
        <f>I30-I34</f>
        <v>36735</v>
      </c>
    </row>
    <row r="34" spans="1:9" ht="14.25">
      <c r="A34" s="1" t="s">
        <v>15</v>
      </c>
      <c r="E34" s="48">
        <v>1340</v>
      </c>
      <c r="F34" s="48">
        <v>-296</v>
      </c>
      <c r="G34" s="48"/>
      <c r="H34" s="48">
        <v>3872</v>
      </c>
      <c r="I34" s="48">
        <v>874</v>
      </c>
    </row>
    <row r="35" spans="5:9" ht="15" thickBot="1">
      <c r="E35" s="118">
        <f>SUM(E33:E34)</f>
        <v>35775</v>
      </c>
      <c r="F35" s="118">
        <f>SUM(F33:F34)</f>
        <v>29471</v>
      </c>
      <c r="G35" s="48"/>
      <c r="H35" s="118">
        <f>SUM(H33:H34)</f>
        <v>59837</v>
      </c>
      <c r="I35" s="118">
        <f>SUM(I33:I34)</f>
        <v>37609</v>
      </c>
    </row>
    <row r="36" spans="1:9" ht="15.75" thickTop="1">
      <c r="A36" s="8"/>
      <c r="B36" s="14"/>
      <c r="C36" s="14"/>
      <c r="D36" s="15"/>
      <c r="E36" s="66"/>
      <c r="F36" s="66"/>
      <c r="G36" s="66"/>
      <c r="H36" s="66"/>
      <c r="I36" s="115"/>
    </row>
    <row r="37" spans="1:9" ht="14.25">
      <c r="A37" s="23" t="s">
        <v>22</v>
      </c>
      <c r="B37" s="23"/>
      <c r="C37" s="23"/>
      <c r="D37" s="57"/>
      <c r="E37" s="48"/>
      <c r="F37" s="48"/>
      <c r="G37" s="48"/>
      <c r="H37" s="48"/>
      <c r="I37" s="48"/>
    </row>
    <row r="38" spans="1:9" ht="14.25">
      <c r="A38" s="23" t="s">
        <v>108</v>
      </c>
      <c r="B38" s="23"/>
      <c r="C38" s="23"/>
      <c r="D38" s="57"/>
      <c r="E38" s="66"/>
      <c r="F38" s="93"/>
      <c r="G38" s="13"/>
      <c r="H38" s="93"/>
      <c r="I38" s="116"/>
    </row>
    <row r="39" spans="1:9" ht="14.25">
      <c r="A39" s="23" t="s">
        <v>109</v>
      </c>
      <c r="C39" s="23"/>
      <c r="E39" s="58">
        <f>(E33/239467)*100</f>
        <v>14.379851921141535</v>
      </c>
      <c r="F39" s="58">
        <f>(F33/239508)*100</f>
        <v>12.4283948761628</v>
      </c>
      <c r="H39" s="58">
        <f>(H33/239472)*100</f>
        <v>23.37016436159551</v>
      </c>
      <c r="I39" s="58">
        <f>(I33/239512)*100</f>
        <v>15.337436120110892</v>
      </c>
    </row>
    <row r="40" spans="1:9" ht="15" thickBot="1">
      <c r="A40" s="23" t="s">
        <v>110</v>
      </c>
      <c r="C40" s="23"/>
      <c r="E40" s="59">
        <f>E39</f>
        <v>14.379851921141535</v>
      </c>
      <c r="F40" s="59">
        <f>F39</f>
        <v>12.4283948761628</v>
      </c>
      <c r="G40" s="5"/>
      <c r="H40" s="59">
        <f>H39</f>
        <v>23.37016436159551</v>
      </c>
      <c r="I40" s="59">
        <f>I39</f>
        <v>15.337436120110892</v>
      </c>
    </row>
    <row r="41" spans="1:9" ht="15" thickTop="1">
      <c r="A41" s="23"/>
      <c r="B41" s="23"/>
      <c r="C41" s="23"/>
      <c r="E41" s="58"/>
      <c r="F41" s="58"/>
      <c r="H41" s="58"/>
      <c r="I41" s="58"/>
    </row>
    <row r="42" spans="1:7" ht="14.25">
      <c r="A42" s="23"/>
      <c r="B42" s="23"/>
      <c r="C42" s="23"/>
      <c r="E42" s="75"/>
      <c r="F42" s="13"/>
      <c r="G42" s="76"/>
    </row>
    <row r="43" spans="1:9" s="3" customFormat="1" ht="15">
      <c r="A43" s="134" t="s">
        <v>77</v>
      </c>
      <c r="B43" s="134"/>
      <c r="C43" s="134"/>
      <c r="D43" s="134"/>
      <c r="E43" s="134"/>
      <c r="F43" s="134"/>
      <c r="G43" s="134"/>
      <c r="H43" s="134"/>
      <c r="I43" s="134"/>
    </row>
    <row r="44" spans="1:9" s="13" customFormat="1" ht="12.75">
      <c r="A44" s="134" t="s">
        <v>140</v>
      </c>
      <c r="B44" s="134"/>
      <c r="C44" s="134"/>
      <c r="D44" s="134"/>
      <c r="E44" s="134"/>
      <c r="F44" s="134"/>
      <c r="G44" s="134"/>
      <c r="H44" s="134"/>
      <c r="I44" s="134"/>
    </row>
    <row r="45" spans="1:9" ht="15" customHeight="1">
      <c r="A45" s="134" t="s">
        <v>111</v>
      </c>
      <c r="B45" s="134"/>
      <c r="C45" s="134"/>
      <c r="D45" s="134"/>
      <c r="E45" s="134"/>
      <c r="F45" s="134"/>
      <c r="G45" s="134"/>
      <c r="H45" s="134"/>
      <c r="I45" s="134"/>
    </row>
    <row r="46" ht="15">
      <c r="B46" s="39" t="s">
        <v>18</v>
      </c>
    </row>
    <row r="53" ht="14.25" hidden="1"/>
    <row r="54" ht="14.25" hidden="1"/>
    <row r="55" spans="6:8" ht="14.25" hidden="1">
      <c r="F55" s="102" t="s">
        <v>124</v>
      </c>
      <c r="G55" s="103"/>
      <c r="H55" s="104"/>
    </row>
    <row r="56" spans="6:8" ht="14.25" hidden="1">
      <c r="F56" s="105" t="s">
        <v>125</v>
      </c>
      <c r="G56" s="106"/>
      <c r="H56" s="107"/>
    </row>
    <row r="57" spans="6:8" ht="14.25" hidden="1">
      <c r="F57" s="105" t="s">
        <v>126</v>
      </c>
      <c r="G57" s="106"/>
      <c r="H57" s="107">
        <f>ConsolEquity!I21</f>
        <v>55965</v>
      </c>
    </row>
    <row r="58" spans="6:8" ht="14.25" hidden="1">
      <c r="F58" s="105" t="s">
        <v>94</v>
      </c>
      <c r="G58" s="106"/>
      <c r="H58" s="107">
        <f>H33</f>
        <v>55965</v>
      </c>
    </row>
    <row r="59" spans="6:8" ht="14.25" hidden="1">
      <c r="F59" s="108" t="s">
        <v>95</v>
      </c>
      <c r="G59" s="109"/>
      <c r="H59" s="110">
        <f>H57-H58</f>
        <v>0</v>
      </c>
    </row>
    <row r="60" ht="14.25" hidden="1"/>
    <row r="61" ht="14.25" hidden="1"/>
  </sheetData>
  <sheetProtection/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E1">
      <selection activeCell="E10" sqref="E10"/>
    </sheetView>
  </sheetViews>
  <sheetFormatPr defaultColWidth="9.140625" defaultRowHeight="12.75"/>
  <cols>
    <col min="3" max="3" width="14.4218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2" width="11.28125" style="0" customWidth="1"/>
    <col min="13" max="13" width="13.421875" style="0" customWidth="1"/>
  </cols>
  <sheetData>
    <row r="1" spans="1:13" s="13" customFormat="1" ht="15.75">
      <c r="A1" s="12" t="s">
        <v>79</v>
      </c>
      <c r="B1" s="9"/>
      <c r="C1" s="10"/>
      <c r="D1" s="11"/>
      <c r="E1" s="11"/>
      <c r="F1" s="11"/>
      <c r="G1" s="23"/>
      <c r="H1" s="23"/>
      <c r="I1" s="23"/>
      <c r="M1" s="74"/>
    </row>
    <row r="2" spans="1:9" s="13" customFormat="1" ht="15.75">
      <c r="A2" s="12" t="str">
        <f>ConsolIncStatement!A2</f>
        <v>Interim Financial Report For The Second Quarter</v>
      </c>
      <c r="B2" s="9"/>
      <c r="C2" s="10"/>
      <c r="D2" s="11"/>
      <c r="E2" s="11"/>
      <c r="F2" s="11"/>
      <c r="G2" s="24"/>
      <c r="H2" s="24"/>
      <c r="I2" s="23"/>
    </row>
    <row r="3" spans="1:8" s="13" customFormat="1" ht="15">
      <c r="A3" s="25" t="s">
        <v>68</v>
      </c>
      <c r="B3" s="23"/>
      <c r="C3" s="23"/>
      <c r="D3" s="23"/>
      <c r="E3" s="23"/>
      <c r="F3" s="23"/>
      <c r="G3" s="24"/>
      <c r="H3" s="24"/>
    </row>
    <row r="4" spans="1:9" s="13" customFormat="1" ht="15">
      <c r="A4" s="25" t="str">
        <f>ConsolIncStatement!A4</f>
        <v>For The 6 Months Ended 30 June 2008</v>
      </c>
      <c r="B4" s="26"/>
      <c r="C4" s="26"/>
      <c r="D4" s="26"/>
      <c r="E4" s="26"/>
      <c r="F4" s="26"/>
      <c r="G4" s="23"/>
      <c r="H4" s="23"/>
      <c r="I4" s="23"/>
    </row>
    <row r="5" spans="4:13" s="13" customFormat="1" ht="14.25">
      <c r="D5" s="27" t="s">
        <v>18</v>
      </c>
      <c r="E5" s="27" t="s">
        <v>144</v>
      </c>
      <c r="F5" s="28"/>
      <c r="G5" s="27"/>
      <c r="H5" s="27"/>
      <c r="I5" s="27" t="s">
        <v>143</v>
      </c>
      <c r="J5" s="27"/>
      <c r="K5" s="27"/>
      <c r="L5" s="27"/>
      <c r="M5" s="29"/>
    </row>
    <row r="6" spans="1:16" s="13" customFormat="1" ht="14.25">
      <c r="A6" s="27"/>
      <c r="D6" s="28" t="s">
        <v>34</v>
      </c>
      <c r="E6" s="28" t="s">
        <v>34</v>
      </c>
      <c r="F6" s="28" t="s">
        <v>57</v>
      </c>
      <c r="G6" s="28" t="s">
        <v>58</v>
      </c>
      <c r="H6" s="29" t="s">
        <v>36</v>
      </c>
      <c r="I6" s="29" t="s">
        <v>35</v>
      </c>
      <c r="J6" s="28" t="s">
        <v>59</v>
      </c>
      <c r="K6" s="29"/>
      <c r="L6" s="29" t="s">
        <v>97</v>
      </c>
      <c r="M6" s="27"/>
      <c r="P6" s="33"/>
    </row>
    <row r="7" spans="1:16" s="13" customFormat="1" ht="15">
      <c r="A7" s="30"/>
      <c r="B7" s="91"/>
      <c r="C7" s="91"/>
      <c r="D7" s="31" t="s">
        <v>37</v>
      </c>
      <c r="E7" s="31" t="s">
        <v>38</v>
      </c>
      <c r="F7" s="31" t="s">
        <v>39</v>
      </c>
      <c r="G7" s="31" t="s">
        <v>39</v>
      </c>
      <c r="H7" s="31" t="s">
        <v>41</v>
      </c>
      <c r="I7" s="31" t="s">
        <v>40</v>
      </c>
      <c r="J7" s="31" t="s">
        <v>39</v>
      </c>
      <c r="K7" s="112" t="s">
        <v>42</v>
      </c>
      <c r="L7" s="31" t="s">
        <v>98</v>
      </c>
      <c r="M7" s="112" t="s">
        <v>42</v>
      </c>
      <c r="P7" s="33"/>
    </row>
    <row r="8" spans="1:16" s="13" customFormat="1" ht="15">
      <c r="A8" s="32"/>
      <c r="B8" s="91"/>
      <c r="C8" s="91"/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0</v>
      </c>
      <c r="K8" s="33"/>
      <c r="L8" s="33" t="s">
        <v>0</v>
      </c>
      <c r="M8" s="33" t="s">
        <v>0</v>
      </c>
      <c r="P8" s="33"/>
    </row>
    <row r="9" spans="1:16" s="13" customFormat="1" ht="14.25">
      <c r="A9" s="90" t="s">
        <v>142</v>
      </c>
      <c r="B9" s="89"/>
      <c r="C9" s="89"/>
      <c r="D9" s="27"/>
      <c r="E9" s="27"/>
      <c r="F9" s="27"/>
      <c r="G9" s="27"/>
      <c r="H9" s="27"/>
      <c r="I9" s="27"/>
      <c r="J9" s="27"/>
      <c r="K9" s="33"/>
      <c r="L9" s="33"/>
      <c r="M9" s="33"/>
      <c r="P9" s="33"/>
    </row>
    <row r="10" spans="1:16" s="13" customFormat="1" ht="14.25">
      <c r="A10" s="27" t="s">
        <v>145</v>
      </c>
      <c r="B10" s="91"/>
      <c r="C10" s="91"/>
      <c r="D10" s="27">
        <v>241393</v>
      </c>
      <c r="E10" s="27">
        <v>6952</v>
      </c>
      <c r="F10" s="27">
        <v>11263</v>
      </c>
      <c r="G10" s="27">
        <v>19509</v>
      </c>
      <c r="H10" s="27">
        <v>-3095</v>
      </c>
      <c r="I10" s="27">
        <v>799786</v>
      </c>
      <c r="J10" s="27">
        <v>2088</v>
      </c>
      <c r="K10" s="33">
        <f>SUM(D10:J10)</f>
        <v>1077896</v>
      </c>
      <c r="L10" s="79">
        <v>108628</v>
      </c>
      <c r="M10" s="87">
        <f>SUM(K10:L10)</f>
        <v>1186524</v>
      </c>
      <c r="P10" s="33"/>
    </row>
    <row r="11" spans="1:16" s="13" customFormat="1" ht="14.25">
      <c r="A11" s="131" t="s">
        <v>148</v>
      </c>
      <c r="D11" s="31"/>
      <c r="E11" s="127"/>
      <c r="F11" s="128"/>
      <c r="G11" s="127">
        <v>757</v>
      </c>
      <c r="H11" s="129"/>
      <c r="I11" s="129">
        <v>-757</v>
      </c>
      <c r="J11" s="127"/>
      <c r="K11" s="130">
        <f>SUM(D11:J11)</f>
        <v>0</v>
      </c>
      <c r="L11" s="129"/>
      <c r="M11" s="130">
        <f>SUM(K11:L11)</f>
        <v>0</v>
      </c>
      <c r="P11" s="123"/>
    </row>
    <row r="12" spans="1:16" s="13" customFormat="1" ht="14.25">
      <c r="A12" s="90" t="s">
        <v>146</v>
      </c>
      <c r="B12" s="89"/>
      <c r="C12" s="89"/>
      <c r="D12" s="27">
        <f>SUM(D10:D11)</f>
        <v>241393</v>
      </c>
      <c r="E12" s="27">
        <f aca="true" t="shared" si="0" ref="E12:J12">SUM(E10:E11)</f>
        <v>6952</v>
      </c>
      <c r="F12" s="27">
        <f t="shared" si="0"/>
        <v>11263</v>
      </c>
      <c r="G12" s="27">
        <f t="shared" si="0"/>
        <v>20266</v>
      </c>
      <c r="H12" s="27">
        <f t="shared" si="0"/>
        <v>-3095</v>
      </c>
      <c r="I12" s="27">
        <f t="shared" si="0"/>
        <v>799029</v>
      </c>
      <c r="J12" s="27">
        <f t="shared" si="0"/>
        <v>2088</v>
      </c>
      <c r="K12" s="79">
        <f>SUM(D12:J12)</f>
        <v>1077896</v>
      </c>
      <c r="L12" s="79">
        <v>108628</v>
      </c>
      <c r="M12" s="87">
        <f>SUM(K12:L12)</f>
        <v>1186524</v>
      </c>
      <c r="N12" s="81"/>
      <c r="P12" s="69"/>
    </row>
    <row r="13" spans="1:16" s="13" customFormat="1" ht="14.25">
      <c r="A13" s="27"/>
      <c r="D13" s="27"/>
      <c r="E13" s="27"/>
      <c r="F13" s="27"/>
      <c r="G13" s="27"/>
      <c r="H13" s="27"/>
      <c r="I13" s="27"/>
      <c r="J13" s="27"/>
      <c r="K13" s="27"/>
      <c r="L13" s="27"/>
      <c r="M13" s="87"/>
      <c r="P13" s="69"/>
    </row>
    <row r="14" spans="1:16" s="13" customFormat="1" ht="14.25">
      <c r="A14" s="27" t="s">
        <v>136</v>
      </c>
      <c r="D14" s="27"/>
      <c r="E14" s="27"/>
      <c r="F14" s="27"/>
      <c r="G14" s="27"/>
      <c r="H14" s="27"/>
      <c r="I14" s="27"/>
      <c r="J14" s="27"/>
      <c r="K14" s="27"/>
      <c r="L14" s="27"/>
      <c r="M14" s="87">
        <f>SUM(K14:L14)</f>
        <v>0</v>
      </c>
      <c r="P14" s="69"/>
    </row>
    <row r="15" spans="1:16" s="13" customFormat="1" ht="14.25">
      <c r="A15" s="27" t="s">
        <v>137</v>
      </c>
      <c r="D15" s="27"/>
      <c r="E15" s="27"/>
      <c r="F15" s="27"/>
      <c r="G15" s="27"/>
      <c r="H15" s="27"/>
      <c r="I15" s="27"/>
      <c r="J15" s="27"/>
      <c r="K15" s="27"/>
      <c r="L15" s="27"/>
      <c r="M15" s="87"/>
      <c r="P15" s="69"/>
    </row>
    <row r="16" spans="1:16" s="13" customFormat="1" ht="14.25">
      <c r="A16" s="27"/>
      <c r="D16" s="27"/>
      <c r="E16" s="27"/>
      <c r="F16" s="27"/>
      <c r="G16" s="27"/>
      <c r="H16" s="27"/>
      <c r="I16" s="27"/>
      <c r="J16" s="27"/>
      <c r="K16" s="27"/>
      <c r="L16" s="27"/>
      <c r="M16" s="87"/>
      <c r="P16" s="69"/>
    </row>
    <row r="17" spans="1:16" s="13" customFormat="1" ht="14.25">
      <c r="A17" s="27" t="s">
        <v>60</v>
      </c>
      <c r="D17" s="34"/>
      <c r="E17" s="34"/>
      <c r="F17" s="34"/>
      <c r="G17" s="43">
        <f>-4395+757</f>
        <v>-3638</v>
      </c>
      <c r="H17" s="34"/>
      <c r="I17" s="27"/>
      <c r="J17" s="34"/>
      <c r="K17" s="79">
        <f>SUM(D17:J17)</f>
        <v>-3638</v>
      </c>
      <c r="L17" s="43">
        <f>-2385-34</f>
        <v>-2419</v>
      </c>
      <c r="M17" s="87">
        <f>SUM(K17:L17)</f>
        <v>-6057</v>
      </c>
      <c r="P17" s="124"/>
    </row>
    <row r="18" spans="1:16" s="13" customFormat="1" ht="14.25">
      <c r="A18" s="27"/>
      <c r="D18" s="34"/>
      <c r="E18" s="34"/>
      <c r="F18" s="34"/>
      <c r="G18" s="34"/>
      <c r="H18" s="34"/>
      <c r="I18" s="27"/>
      <c r="J18" s="34"/>
      <c r="K18" s="79"/>
      <c r="L18" s="34"/>
      <c r="M18" s="87"/>
      <c r="P18" s="125"/>
    </row>
    <row r="19" spans="1:16" s="13" customFormat="1" ht="14.25">
      <c r="A19" s="27" t="s">
        <v>69</v>
      </c>
      <c r="D19" s="34"/>
      <c r="E19" s="34"/>
      <c r="F19" s="34"/>
      <c r="G19" s="34"/>
      <c r="H19" s="43">
        <f>-3139+3095-46</f>
        <v>-90</v>
      </c>
      <c r="I19" s="27"/>
      <c r="J19" s="43"/>
      <c r="K19" s="79">
        <f>SUM(D19:J19)</f>
        <v>-90</v>
      </c>
      <c r="L19" s="43"/>
      <c r="M19" s="87">
        <f>SUM(K19:L19)</f>
        <v>-90</v>
      </c>
      <c r="P19" s="125"/>
    </row>
    <row r="20" spans="1:16" s="13" customFormat="1" ht="14.25">
      <c r="A20" s="27"/>
      <c r="D20" s="34"/>
      <c r="E20" s="34"/>
      <c r="F20" s="34"/>
      <c r="G20" s="34"/>
      <c r="H20" s="34"/>
      <c r="I20" s="27"/>
      <c r="J20" s="34"/>
      <c r="K20" s="79"/>
      <c r="L20" s="34"/>
      <c r="M20" s="87"/>
      <c r="P20" s="125"/>
    </row>
    <row r="21" spans="1:16" s="13" customFormat="1" ht="14.25">
      <c r="A21" s="27" t="s">
        <v>103</v>
      </c>
      <c r="D21" s="27"/>
      <c r="E21" s="27"/>
      <c r="F21" s="27"/>
      <c r="G21" s="27"/>
      <c r="H21" s="34"/>
      <c r="I21" s="67">
        <f>57148+757-1940</f>
        <v>55965</v>
      </c>
      <c r="J21" s="34"/>
      <c r="K21" s="79">
        <f>SUM(D21:J21)</f>
        <v>55965</v>
      </c>
      <c r="L21" s="79">
        <v>3872</v>
      </c>
      <c r="M21" s="87">
        <f>SUM(K21:L21)</f>
        <v>59837</v>
      </c>
      <c r="P21" s="69"/>
    </row>
    <row r="22" spans="1:16" s="13" customFormat="1" ht="14.25">
      <c r="A22" s="27"/>
      <c r="D22" s="27"/>
      <c r="E22" s="27"/>
      <c r="F22" s="27"/>
      <c r="G22" s="27"/>
      <c r="H22" s="34"/>
      <c r="I22" s="68"/>
      <c r="J22" s="34"/>
      <c r="K22" s="79"/>
      <c r="L22" s="34"/>
      <c r="M22" s="87"/>
      <c r="P22" s="69"/>
    </row>
    <row r="23" spans="1:16" s="13" customFormat="1" ht="14.25">
      <c r="A23" s="27" t="s">
        <v>61</v>
      </c>
      <c r="D23" s="27"/>
      <c r="E23" s="27"/>
      <c r="F23" s="27"/>
      <c r="G23" s="27"/>
      <c r="H23" s="34"/>
      <c r="I23" s="43">
        <v>-19157</v>
      </c>
      <c r="J23" s="34"/>
      <c r="K23" s="79">
        <f>SUM(D23:J23)</f>
        <v>-19157</v>
      </c>
      <c r="L23" s="34"/>
      <c r="M23" s="87">
        <f>SUM(K23:L23)</f>
        <v>-19157</v>
      </c>
      <c r="N23" s="101"/>
      <c r="P23" s="69"/>
    </row>
    <row r="24" spans="1:16" s="13" customFormat="1" ht="14.25">
      <c r="A24" s="27"/>
      <c r="D24" s="27"/>
      <c r="E24" s="27"/>
      <c r="F24" s="27"/>
      <c r="G24" s="27"/>
      <c r="H24" s="27"/>
      <c r="I24" s="27"/>
      <c r="J24" s="27"/>
      <c r="K24" s="27"/>
      <c r="L24" s="27"/>
      <c r="M24" s="86"/>
      <c r="P24" s="69"/>
    </row>
    <row r="25" spans="1:16" s="13" customFormat="1" ht="15" thickBot="1">
      <c r="A25" s="90" t="s">
        <v>154</v>
      </c>
      <c r="B25" s="89"/>
      <c r="C25" s="89"/>
      <c r="D25" s="36">
        <f aca="true" t="shared" si="1" ref="D25:M25">SUM(D12:D24)</f>
        <v>241393</v>
      </c>
      <c r="E25" s="36">
        <f t="shared" si="1"/>
        <v>6952</v>
      </c>
      <c r="F25" s="36">
        <f t="shared" si="1"/>
        <v>11263</v>
      </c>
      <c r="G25" s="36">
        <f t="shared" si="1"/>
        <v>16628</v>
      </c>
      <c r="H25" s="36">
        <f t="shared" si="1"/>
        <v>-3185</v>
      </c>
      <c r="I25" s="36">
        <f t="shared" si="1"/>
        <v>835837</v>
      </c>
      <c r="J25" s="44">
        <f t="shared" si="1"/>
        <v>2088</v>
      </c>
      <c r="K25" s="44">
        <f t="shared" si="1"/>
        <v>1110976</v>
      </c>
      <c r="L25" s="44">
        <f t="shared" si="1"/>
        <v>110081</v>
      </c>
      <c r="M25" s="36">
        <f t="shared" si="1"/>
        <v>1221057</v>
      </c>
      <c r="N25" s="81"/>
      <c r="P25" s="69"/>
    </row>
    <row r="26" spans="1:16" s="13" customFormat="1" ht="15" thickTop="1">
      <c r="A26" s="27"/>
      <c r="D26" s="69"/>
      <c r="E26" s="69"/>
      <c r="F26" s="69"/>
      <c r="G26" s="69"/>
      <c r="H26" s="69"/>
      <c r="I26" s="69"/>
      <c r="J26" s="70"/>
      <c r="K26" s="70"/>
      <c r="L26" s="70"/>
      <c r="M26" s="69"/>
      <c r="P26" s="126"/>
    </row>
    <row r="27" spans="1:16" s="13" customFormat="1" ht="14.25">
      <c r="A27" s="27"/>
      <c r="D27" s="69"/>
      <c r="E27" s="69"/>
      <c r="F27" s="69"/>
      <c r="G27" s="69"/>
      <c r="H27" s="69"/>
      <c r="I27" s="69"/>
      <c r="J27" s="70"/>
      <c r="K27" s="70"/>
      <c r="L27" s="70"/>
      <c r="M27" s="69"/>
      <c r="P27" s="126"/>
    </row>
    <row r="28" spans="1:13" s="13" customFormat="1" ht="14.25">
      <c r="A28" s="27"/>
      <c r="D28" s="69"/>
      <c r="E28" s="69"/>
      <c r="F28" s="69"/>
      <c r="G28" s="69"/>
      <c r="H28" s="69"/>
      <c r="I28" s="69"/>
      <c r="J28" s="70"/>
      <c r="K28" s="70"/>
      <c r="L28" s="70"/>
      <c r="M28" s="69"/>
    </row>
    <row r="29" spans="1:14" s="13" customFormat="1" ht="15">
      <c r="A29" s="135" t="s">
        <v>74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s="13" customFormat="1" ht="15">
      <c r="A30" s="133" t="s">
        <v>141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13" s="13" customFormat="1" ht="15">
      <c r="A31" s="133" t="s">
        <v>113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2" s="13" customFormat="1" ht="14.25">
      <c r="A32" s="95"/>
      <c r="D32" s="69"/>
      <c r="E32" s="69"/>
      <c r="F32" s="69"/>
      <c r="G32" s="69"/>
      <c r="H32" s="69"/>
      <c r="I32" s="69"/>
      <c r="J32" s="70"/>
      <c r="K32" s="70"/>
      <c r="L32" s="70"/>
    </row>
    <row r="33" spans="1:12" s="13" customFormat="1" ht="14.25">
      <c r="A33" s="95"/>
      <c r="D33" s="69"/>
      <c r="E33" s="69"/>
      <c r="F33" s="69"/>
      <c r="G33" s="69"/>
      <c r="H33" s="69"/>
      <c r="I33" s="69"/>
      <c r="J33" s="70"/>
      <c r="K33" s="70"/>
      <c r="L33" s="70"/>
    </row>
    <row r="34" spans="1:12" s="13" customFormat="1" ht="14.25">
      <c r="A34" s="95"/>
      <c r="D34" s="69"/>
      <c r="E34" s="69"/>
      <c r="F34" s="69"/>
      <c r="G34" s="69"/>
      <c r="H34" s="69"/>
      <c r="I34" s="69"/>
      <c r="J34" s="70"/>
      <c r="K34" s="70"/>
      <c r="L34" s="70"/>
    </row>
    <row r="35" spans="1:12" s="13" customFormat="1" ht="14.25">
      <c r="A35" s="95"/>
      <c r="D35" s="69"/>
      <c r="E35" s="69"/>
      <c r="F35" s="69"/>
      <c r="G35" s="69"/>
      <c r="H35" s="69"/>
      <c r="I35" s="69"/>
      <c r="J35" s="70"/>
      <c r="K35" s="70"/>
      <c r="L35" s="70"/>
    </row>
    <row r="36" spans="1:12" s="13" customFormat="1" ht="14.25">
      <c r="A36" s="95"/>
      <c r="D36" s="69"/>
      <c r="E36" s="69"/>
      <c r="F36" s="69"/>
      <c r="G36" s="69"/>
      <c r="H36" s="69"/>
      <c r="I36" s="69"/>
      <c r="J36" s="70"/>
      <c r="K36" s="70"/>
      <c r="L36" s="70"/>
    </row>
    <row r="37" spans="1:12" s="13" customFormat="1" ht="14.25">
      <c r="A37" s="95"/>
      <c r="D37" s="69"/>
      <c r="E37" s="69"/>
      <c r="F37" s="69"/>
      <c r="G37" s="69"/>
      <c r="H37" s="69"/>
      <c r="I37" s="69"/>
      <c r="J37" s="70"/>
      <c r="K37" s="70"/>
      <c r="L37" s="70"/>
    </row>
    <row r="38" spans="1:13" s="13" customFormat="1" ht="14.25">
      <c r="A38" s="113"/>
      <c r="D38" s="69"/>
      <c r="E38" s="69"/>
      <c r="F38" s="69"/>
      <c r="G38" s="69"/>
      <c r="H38" s="69"/>
      <c r="I38" s="69"/>
      <c r="J38" s="70"/>
      <c r="K38" s="70"/>
      <c r="L38" s="70"/>
      <c r="M38" s="74"/>
    </row>
    <row r="39" spans="1:13" s="13" customFormat="1" ht="14.25">
      <c r="A39" s="113"/>
      <c r="D39" s="69"/>
      <c r="E39" s="69"/>
      <c r="F39" s="69"/>
      <c r="G39" s="69"/>
      <c r="H39" s="69"/>
      <c r="I39" s="69"/>
      <c r="J39" s="70"/>
      <c r="K39" s="70"/>
      <c r="L39" s="70"/>
      <c r="M39" s="74"/>
    </row>
    <row r="40" spans="4:13" s="13" customFormat="1" ht="14.25">
      <c r="D40" s="28" t="s">
        <v>34</v>
      </c>
      <c r="E40" s="28" t="s">
        <v>34</v>
      </c>
      <c r="F40" s="28" t="s">
        <v>57</v>
      </c>
      <c r="G40" s="28" t="s">
        <v>58</v>
      </c>
      <c r="H40" s="28" t="s">
        <v>59</v>
      </c>
      <c r="I40" s="29" t="s">
        <v>35</v>
      </c>
      <c r="J40" s="29" t="s">
        <v>36</v>
      </c>
      <c r="K40" s="29"/>
      <c r="L40" s="29" t="s">
        <v>97</v>
      </c>
      <c r="M40" s="27"/>
    </row>
    <row r="41" spans="1:13" s="13" customFormat="1" ht="15">
      <c r="A41" s="30"/>
      <c r="D41" s="31" t="s">
        <v>37</v>
      </c>
      <c r="E41" s="31" t="s">
        <v>38</v>
      </c>
      <c r="F41" s="31" t="s">
        <v>39</v>
      </c>
      <c r="G41" s="31" t="s">
        <v>39</v>
      </c>
      <c r="H41" s="31" t="s">
        <v>39</v>
      </c>
      <c r="I41" s="31" t="s">
        <v>40</v>
      </c>
      <c r="J41" s="31" t="s">
        <v>41</v>
      </c>
      <c r="K41" s="112" t="s">
        <v>42</v>
      </c>
      <c r="L41" s="31" t="s">
        <v>98</v>
      </c>
      <c r="M41" s="112" t="s">
        <v>42</v>
      </c>
    </row>
    <row r="42" spans="1:13" s="13" customFormat="1" ht="15">
      <c r="A42" s="92"/>
      <c r="D42" s="33" t="s">
        <v>0</v>
      </c>
      <c r="E42" s="33" t="s">
        <v>0</v>
      </c>
      <c r="F42" s="33" t="s">
        <v>0</v>
      </c>
      <c r="G42" s="33" t="s">
        <v>0</v>
      </c>
      <c r="H42" s="33" t="s">
        <v>0</v>
      </c>
      <c r="I42" s="33" t="s">
        <v>0</v>
      </c>
      <c r="J42" s="33" t="s">
        <v>0</v>
      </c>
      <c r="K42" s="33"/>
      <c r="L42" s="33" t="s">
        <v>0</v>
      </c>
      <c r="M42" s="33" t="s">
        <v>0</v>
      </c>
    </row>
    <row r="43" spans="1:13" s="13" customFormat="1" ht="14.25">
      <c r="A43" s="90" t="s">
        <v>134</v>
      </c>
      <c r="B43" s="89"/>
      <c r="C43" s="89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13" customFormat="1" ht="14.25">
      <c r="A44" s="27" t="s">
        <v>145</v>
      </c>
      <c r="B44" s="91"/>
      <c r="C44" s="91"/>
      <c r="D44" s="27">
        <v>241393</v>
      </c>
      <c r="E44" s="27">
        <v>6952</v>
      </c>
      <c r="F44" s="27">
        <v>10615</v>
      </c>
      <c r="G44" s="27">
        <v>28390</v>
      </c>
      <c r="H44" s="27">
        <v>2088</v>
      </c>
      <c r="I44" s="27">
        <v>753038</v>
      </c>
      <c r="J44" s="27">
        <v>-2907</v>
      </c>
      <c r="K44" s="33">
        <f>SUM(D44:J44)</f>
        <v>1039569</v>
      </c>
      <c r="L44" s="27">
        <v>104688</v>
      </c>
      <c r="M44" s="27">
        <f>SUM(K44:L44)</f>
        <v>1144257</v>
      </c>
    </row>
    <row r="45" spans="1:13" s="13" customFormat="1" ht="14.25">
      <c r="A45" s="131" t="s">
        <v>148</v>
      </c>
      <c r="D45" s="31"/>
      <c r="E45" s="31"/>
      <c r="F45" s="31"/>
      <c r="G45" s="129">
        <v>5981</v>
      </c>
      <c r="H45" s="31"/>
      <c r="I45" s="31">
        <v>-5981</v>
      </c>
      <c r="J45" s="31"/>
      <c r="K45" s="130">
        <f>SUM(D45:J45)</f>
        <v>0</v>
      </c>
      <c r="L45" s="31"/>
      <c r="M45" s="130">
        <f>SUM(K45:L45)</f>
        <v>0</v>
      </c>
    </row>
    <row r="46" spans="1:13" s="13" customFormat="1" ht="14.25">
      <c r="A46" s="90" t="s">
        <v>147</v>
      </c>
      <c r="B46" s="89"/>
      <c r="C46" s="89"/>
      <c r="D46" s="27">
        <f>SUM(D44:D45)</f>
        <v>241393</v>
      </c>
      <c r="E46" s="27">
        <f aca="true" t="shared" si="2" ref="E46:J46">SUM(E44:E45)</f>
        <v>6952</v>
      </c>
      <c r="F46" s="27">
        <f t="shared" si="2"/>
        <v>10615</v>
      </c>
      <c r="G46" s="27">
        <f t="shared" si="2"/>
        <v>34371</v>
      </c>
      <c r="H46" s="27">
        <f t="shared" si="2"/>
        <v>2088</v>
      </c>
      <c r="I46" s="27">
        <f t="shared" si="2"/>
        <v>747057</v>
      </c>
      <c r="J46" s="27">
        <f t="shared" si="2"/>
        <v>-2907</v>
      </c>
      <c r="K46" s="79">
        <f>SUM(D46:J46)</f>
        <v>1039569</v>
      </c>
      <c r="L46" s="27">
        <v>104688</v>
      </c>
      <c r="M46" s="27">
        <f>SUM(K46:L46)</f>
        <v>1144257</v>
      </c>
    </row>
    <row r="47" spans="1:13" s="13" customFormat="1" ht="14.25">
      <c r="A47" s="88"/>
      <c r="B47" s="91"/>
      <c r="C47" s="91"/>
      <c r="D47" s="27"/>
      <c r="E47" s="27"/>
      <c r="F47" s="27"/>
      <c r="G47" s="27"/>
      <c r="H47" s="27"/>
      <c r="I47" s="27"/>
      <c r="J47" s="79"/>
      <c r="K47" s="79"/>
      <c r="L47" s="79"/>
      <c r="M47" s="86"/>
    </row>
    <row r="48" spans="1:13" s="13" customFormat="1" ht="14.25">
      <c r="A48" s="27" t="s">
        <v>136</v>
      </c>
      <c r="B48" s="91"/>
      <c r="C48" s="91"/>
      <c r="D48" s="27"/>
      <c r="E48" s="27"/>
      <c r="F48" s="27"/>
      <c r="G48" s="27"/>
      <c r="H48" s="27"/>
      <c r="I48" s="27"/>
      <c r="J48" s="79"/>
      <c r="K48" s="79"/>
      <c r="L48" s="79">
        <v>0</v>
      </c>
      <c r="M48" s="79">
        <f>SUM(K48:L48)</f>
        <v>0</v>
      </c>
    </row>
    <row r="49" spans="1:13" s="13" customFormat="1" ht="14.25">
      <c r="A49" s="27" t="s">
        <v>137</v>
      </c>
      <c r="B49" s="91"/>
      <c r="C49" s="91"/>
      <c r="D49" s="27"/>
      <c r="E49" s="27"/>
      <c r="F49" s="27"/>
      <c r="G49" s="27"/>
      <c r="H49" s="27"/>
      <c r="I49" s="27"/>
      <c r="J49" s="79"/>
      <c r="K49" s="79"/>
      <c r="L49" s="79"/>
      <c r="M49" s="86"/>
    </row>
    <row r="50" spans="1:13" s="13" customFormat="1" ht="14.25">
      <c r="A50" s="27"/>
      <c r="B50" s="91"/>
      <c r="C50" s="91"/>
      <c r="D50" s="27"/>
      <c r="E50" s="27"/>
      <c r="F50" s="27"/>
      <c r="G50" s="27"/>
      <c r="H50" s="27"/>
      <c r="I50" s="27"/>
      <c r="J50" s="79"/>
      <c r="K50" s="79"/>
      <c r="L50" s="79"/>
      <c r="M50" s="86"/>
    </row>
    <row r="51" spans="1:13" s="13" customFormat="1" ht="14.25">
      <c r="A51" s="27" t="s">
        <v>60</v>
      </c>
      <c r="D51" s="28"/>
      <c r="E51" s="28"/>
      <c r="F51" s="28"/>
      <c r="G51" s="79">
        <v>-3158</v>
      </c>
      <c r="H51" s="28"/>
      <c r="I51" s="28"/>
      <c r="J51" s="28"/>
      <c r="K51" s="79">
        <f>SUM(D51:J51)</f>
        <v>-3158</v>
      </c>
      <c r="L51" s="79">
        <v>3158</v>
      </c>
      <c r="M51" s="86">
        <f>SUM(K51:L51)</f>
        <v>0</v>
      </c>
    </row>
    <row r="52" spans="1:13" s="13" customFormat="1" ht="14.25">
      <c r="A52" s="27"/>
      <c r="D52" s="69"/>
      <c r="E52" s="69"/>
      <c r="F52" s="69"/>
      <c r="G52" s="69"/>
      <c r="H52" s="69"/>
      <c r="I52" s="69"/>
      <c r="J52" s="70"/>
      <c r="K52" s="79"/>
      <c r="L52" s="70"/>
      <c r="M52" s="86"/>
    </row>
    <row r="53" spans="1:13" s="13" customFormat="1" ht="14.25">
      <c r="A53" s="27" t="s">
        <v>69</v>
      </c>
      <c r="D53" s="69"/>
      <c r="E53" s="69"/>
      <c r="F53" s="69"/>
      <c r="G53" s="69"/>
      <c r="H53" s="69"/>
      <c r="I53" s="69"/>
      <c r="J53" s="70">
        <v>-92</v>
      </c>
      <c r="K53" s="79">
        <f>SUM(D53:J53)</f>
        <v>-92</v>
      </c>
      <c r="L53" s="70"/>
      <c r="M53" s="79">
        <f>SUM(K53:L53)</f>
        <v>-92</v>
      </c>
    </row>
    <row r="54" spans="1:13" s="13" customFormat="1" ht="14.25">
      <c r="A54" s="27"/>
      <c r="D54" s="69"/>
      <c r="E54" s="69"/>
      <c r="F54" s="69"/>
      <c r="G54" s="69"/>
      <c r="H54" s="69"/>
      <c r="I54" s="69"/>
      <c r="J54" s="70"/>
      <c r="K54" s="79"/>
      <c r="L54" s="70"/>
      <c r="M54" s="86"/>
    </row>
    <row r="55" spans="1:13" s="13" customFormat="1" ht="14.25">
      <c r="A55" s="27" t="s">
        <v>103</v>
      </c>
      <c r="D55" s="69"/>
      <c r="E55" s="69"/>
      <c r="F55" s="69"/>
      <c r="G55" s="69"/>
      <c r="H55" s="69"/>
      <c r="I55" s="69">
        <v>36735</v>
      </c>
      <c r="J55" s="70"/>
      <c r="K55" s="79">
        <f>SUM(D55:J55)</f>
        <v>36735</v>
      </c>
      <c r="L55" s="70">
        <v>874</v>
      </c>
      <c r="M55" s="86">
        <f>SUM(K55:L55)</f>
        <v>37609</v>
      </c>
    </row>
    <row r="56" spans="1:13" s="13" customFormat="1" ht="14.25">
      <c r="A56" s="27"/>
      <c r="D56" s="69"/>
      <c r="E56" s="69"/>
      <c r="F56" s="69"/>
      <c r="G56" s="69"/>
      <c r="H56" s="69"/>
      <c r="J56" s="70"/>
      <c r="K56" s="79"/>
      <c r="L56" s="70"/>
      <c r="M56" s="86"/>
    </row>
    <row r="57" spans="1:13" s="13" customFormat="1" ht="14.25">
      <c r="A57" s="27" t="s">
        <v>61</v>
      </c>
      <c r="D57" s="69"/>
      <c r="E57" s="69"/>
      <c r="F57" s="69"/>
      <c r="G57" s="69"/>
      <c r="H57" s="69"/>
      <c r="I57" s="79">
        <v>-17963</v>
      </c>
      <c r="J57" s="70"/>
      <c r="K57" s="79">
        <f>SUM(D57:J57)</f>
        <v>-17963</v>
      </c>
      <c r="L57" s="70"/>
      <c r="M57" s="79">
        <f>SUM(K57:L57)</f>
        <v>-17963</v>
      </c>
    </row>
    <row r="58" spans="1:12" s="13" customFormat="1" ht="14.25">
      <c r="A58" s="27"/>
      <c r="D58" s="69"/>
      <c r="E58" s="69"/>
      <c r="F58" s="69"/>
      <c r="G58" s="69"/>
      <c r="H58" s="69"/>
      <c r="I58" s="69"/>
      <c r="J58" s="70"/>
      <c r="K58" s="70"/>
      <c r="L58" s="70"/>
    </row>
    <row r="59" spans="1:13" s="13" customFormat="1" ht="15" thickBot="1">
      <c r="A59" s="90" t="s">
        <v>157</v>
      </c>
      <c r="B59" s="89"/>
      <c r="C59" s="89"/>
      <c r="D59" s="36">
        <f>SUM(D46:D58)</f>
        <v>241393</v>
      </c>
      <c r="E59" s="36">
        <f aca="true" t="shared" si="3" ref="E59:L59">SUM(E46:E58)</f>
        <v>6952</v>
      </c>
      <c r="F59" s="36">
        <f t="shared" si="3"/>
        <v>10615</v>
      </c>
      <c r="G59" s="36">
        <f t="shared" si="3"/>
        <v>31213</v>
      </c>
      <c r="H59" s="36">
        <f t="shared" si="3"/>
        <v>2088</v>
      </c>
      <c r="I59" s="36">
        <f t="shared" si="3"/>
        <v>765829</v>
      </c>
      <c r="J59" s="36">
        <f t="shared" si="3"/>
        <v>-2999</v>
      </c>
      <c r="K59" s="36">
        <f t="shared" si="3"/>
        <v>1055091</v>
      </c>
      <c r="L59" s="36">
        <f t="shared" si="3"/>
        <v>108720</v>
      </c>
      <c r="M59" s="36">
        <f>SUM(M46:M58)</f>
        <v>1163811</v>
      </c>
    </row>
    <row r="60" spans="1:13" s="13" customFormat="1" ht="15" thickTop="1">
      <c r="A60" s="88"/>
      <c r="B60" s="91"/>
      <c r="C60" s="91"/>
      <c r="D60" s="69"/>
      <c r="E60" s="69"/>
      <c r="F60" s="69"/>
      <c r="G60" s="69"/>
      <c r="H60" s="69"/>
      <c r="I60" s="69"/>
      <c r="J60" s="70"/>
      <c r="K60" s="70"/>
      <c r="L60" s="70"/>
      <c r="M60" s="69"/>
    </row>
    <row r="61" spans="1:14" s="1" customFormat="1" ht="15">
      <c r="A61" s="135" t="s">
        <v>74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s="1" customFormat="1" ht="15">
      <c r="A62" s="133" t="s">
        <v>133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</row>
    <row r="63" spans="1:14" s="1" customFormat="1" ht="15">
      <c r="A63" s="133" t="s">
        <v>112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37"/>
    </row>
    <row r="64" spans="1:14" s="1" customFormat="1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s="1" customFormat="1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s="1" customFormat="1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s="1" customFormat="1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s="1" customFormat="1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s="1" customFormat="1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s="1" customFormat="1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</sheetData>
  <sheetProtection/>
  <mergeCells count="6">
    <mergeCell ref="A63:M63"/>
    <mergeCell ref="A61:N61"/>
    <mergeCell ref="A62:N62"/>
    <mergeCell ref="A29:N29"/>
    <mergeCell ref="A30:N30"/>
    <mergeCell ref="A31:M31"/>
  </mergeCells>
  <printOptions/>
  <pageMargins left="0.25" right="0.2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71"/>
  <sheetViews>
    <sheetView zoomScalePageLayoutView="0" workbookViewId="0" topLeftCell="A1">
      <selection activeCell="A60" sqref="A60:IV75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79</v>
      </c>
      <c r="B2" s="9"/>
      <c r="C2" s="10"/>
      <c r="D2" s="11"/>
      <c r="E2" s="11"/>
      <c r="F2" s="11"/>
      <c r="H2" s="78"/>
    </row>
    <row r="3" spans="1:6" ht="15">
      <c r="A3" s="9" t="str">
        <f>ConsolEquity!A2</f>
        <v>Interim Financial Report For The Second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6 Months Ended 30 June 2008</v>
      </c>
      <c r="B5" s="23"/>
      <c r="C5" s="23"/>
      <c r="D5" s="23"/>
    </row>
    <row r="6" spans="9:10" ht="14.25">
      <c r="I6" s="93"/>
      <c r="J6" s="93"/>
    </row>
    <row r="7" spans="9:10" ht="14.25">
      <c r="I7" s="22" t="s">
        <v>93</v>
      </c>
      <c r="J7" s="22" t="s">
        <v>93</v>
      </c>
    </row>
    <row r="8" spans="9:10" ht="14.25">
      <c r="I8" s="82" t="s">
        <v>156</v>
      </c>
      <c r="J8" s="132" t="s">
        <v>155</v>
      </c>
    </row>
    <row r="9" spans="9:10" ht="14.25">
      <c r="I9" s="83" t="s">
        <v>0</v>
      </c>
      <c r="J9" s="83" t="s">
        <v>0</v>
      </c>
    </row>
    <row r="10" ht="14.25">
      <c r="A10" s="1" t="s">
        <v>43</v>
      </c>
    </row>
    <row r="12" spans="1:10" ht="14.25">
      <c r="A12" s="1" t="s">
        <v>44</v>
      </c>
      <c r="I12" s="2">
        <f>83886-2200</f>
        <v>81686</v>
      </c>
      <c r="J12" s="2">
        <v>50338</v>
      </c>
    </row>
    <row r="13" ht="14.25">
      <c r="A13" s="1" t="s">
        <v>45</v>
      </c>
    </row>
    <row r="14" spans="1:10" ht="14.25">
      <c r="A14" s="1" t="s">
        <v>82</v>
      </c>
      <c r="I14" s="66">
        <f>5203</f>
        <v>5203</v>
      </c>
      <c r="J14" s="66">
        <v>1445</v>
      </c>
    </row>
    <row r="15" spans="1:10" ht="14.25">
      <c r="A15" s="1" t="s">
        <v>83</v>
      </c>
      <c r="I15" s="66">
        <v>-11973</v>
      </c>
      <c r="J15" s="66">
        <v>-9327</v>
      </c>
    </row>
    <row r="16" spans="9:10" ht="15" thickBot="1">
      <c r="I16" s="40"/>
      <c r="J16" s="40"/>
    </row>
    <row r="17" spans="1:10" ht="14.25">
      <c r="A17" s="1" t="s">
        <v>46</v>
      </c>
      <c r="I17" s="2">
        <f>SUM(I12:I16)</f>
        <v>74916</v>
      </c>
      <c r="J17" s="2">
        <f>SUM(J12:J16)</f>
        <v>42456</v>
      </c>
    </row>
    <row r="18" spans="1:10" ht="14.25">
      <c r="A18" s="1" t="s">
        <v>84</v>
      </c>
      <c r="I18" s="2"/>
      <c r="J18" s="2"/>
    </row>
    <row r="19" spans="1:10" ht="14.25">
      <c r="A19" s="1" t="s">
        <v>85</v>
      </c>
      <c r="I19" s="2">
        <v>34274</v>
      </c>
      <c r="J19" s="2">
        <v>-70088</v>
      </c>
    </row>
    <row r="20" spans="1:10" ht="14.25">
      <c r="A20" s="1" t="s">
        <v>86</v>
      </c>
      <c r="I20" s="2">
        <f>4178+2200</f>
        <v>6378</v>
      </c>
      <c r="J20" s="2">
        <v>18582</v>
      </c>
    </row>
    <row r="21" spans="9:10" ht="15" thickBot="1">
      <c r="I21" s="40"/>
      <c r="J21" s="40"/>
    </row>
    <row r="22" spans="1:10" ht="14.25">
      <c r="A22" s="1" t="s">
        <v>47</v>
      </c>
      <c r="I22" s="2">
        <f>SUM(I17:I21)</f>
        <v>115568</v>
      </c>
      <c r="J22" s="2">
        <f>SUM(J17:J21)</f>
        <v>-9050</v>
      </c>
    </row>
    <row r="23" spans="1:10" ht="14.25">
      <c r="A23" s="1" t="s">
        <v>48</v>
      </c>
      <c r="I23" s="2">
        <v>-1583</v>
      </c>
      <c r="J23" s="2">
        <v>-2246</v>
      </c>
    </row>
    <row r="24" spans="1:10" ht="14.25">
      <c r="A24" s="1" t="s">
        <v>49</v>
      </c>
      <c r="I24" s="2">
        <v>-17174</v>
      </c>
      <c r="J24" s="2">
        <v>-9508</v>
      </c>
    </row>
    <row r="26" spans="1:10" ht="15" thickBot="1">
      <c r="A26" s="1" t="s">
        <v>50</v>
      </c>
      <c r="I26" s="7">
        <f>SUM(I22:I25)</f>
        <v>96811</v>
      </c>
      <c r="J26" s="7">
        <f>SUM(J22:J25)</f>
        <v>-20804</v>
      </c>
    </row>
    <row r="27" ht="14.25">
      <c r="A27" s="1" t="s">
        <v>18</v>
      </c>
    </row>
    <row r="28" ht="14.25">
      <c r="A28" s="1" t="s">
        <v>51</v>
      </c>
    </row>
    <row r="29" spans="1:10" ht="14.25">
      <c r="A29" s="1" t="s">
        <v>87</v>
      </c>
      <c r="I29" s="77">
        <v>-49665</v>
      </c>
      <c r="J29" s="77">
        <v>13980</v>
      </c>
    </row>
    <row r="30" spans="1:10" ht="14.25">
      <c r="A30" s="1" t="s">
        <v>88</v>
      </c>
      <c r="I30" s="2">
        <v>-7891</v>
      </c>
      <c r="J30" s="2">
        <v>910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-57556</v>
      </c>
      <c r="J32" s="7">
        <f>SUM(J29:J31)</f>
        <v>14890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89</v>
      </c>
      <c r="I36" s="2">
        <v>0</v>
      </c>
      <c r="J36" s="2">
        <v>0</v>
      </c>
    </row>
    <row r="37" spans="1:10" ht="14.25">
      <c r="A37" s="1" t="s">
        <v>128</v>
      </c>
      <c r="I37" s="2">
        <v>-6137</v>
      </c>
      <c r="J37" s="2">
        <v>-7687</v>
      </c>
    </row>
    <row r="38" spans="1:10" ht="14.25">
      <c r="A38" s="1" t="s">
        <v>90</v>
      </c>
      <c r="I38" s="2">
        <v>-90</v>
      </c>
      <c r="J38" s="2">
        <v>-93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-6227</v>
      </c>
      <c r="J40" s="7">
        <f>SUM(J36:J39)</f>
        <v>-7780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33028</v>
      </c>
      <c r="J43" s="2">
        <f>J40+J32+J26</f>
        <v>-13694</v>
      </c>
    </row>
    <row r="44" spans="1:10" ht="14.25">
      <c r="A44" s="1" t="s">
        <v>71</v>
      </c>
      <c r="I44" s="2">
        <v>1928</v>
      </c>
      <c r="J44" s="2">
        <v>1474</v>
      </c>
    </row>
    <row r="45" spans="1:10" ht="14.25">
      <c r="A45" s="1" t="s">
        <v>72</v>
      </c>
      <c r="I45" s="2">
        <v>189923</v>
      </c>
      <c r="J45" s="2">
        <v>259345</v>
      </c>
    </row>
    <row r="46" spans="9:10" ht="14.25">
      <c r="I46" s="2"/>
      <c r="J46" s="2"/>
    </row>
    <row r="47" spans="1:10" ht="15" thickBot="1">
      <c r="A47" s="1" t="s">
        <v>158</v>
      </c>
      <c r="I47" s="41">
        <f>SUM(I43:I46)</f>
        <v>224879</v>
      </c>
      <c r="J47" s="41">
        <f>SUM(J43:J46)</f>
        <v>247125</v>
      </c>
    </row>
    <row r="48" ht="15" thickTop="1"/>
    <row r="49" spans="1:10" ht="14.25">
      <c r="A49" s="1" t="s">
        <v>76</v>
      </c>
      <c r="I49" s="6"/>
      <c r="J49" s="6"/>
    </row>
    <row r="50" spans="1:10" ht="14.25">
      <c r="A50" s="1" t="s">
        <v>129</v>
      </c>
      <c r="I50" s="6"/>
      <c r="J50" s="6"/>
    </row>
    <row r="51" spans="1:10" ht="14.25">
      <c r="A51" s="1" t="s">
        <v>130</v>
      </c>
      <c r="I51" s="6">
        <v>243618</v>
      </c>
      <c r="J51" s="6">
        <v>259279</v>
      </c>
    </row>
    <row r="52" spans="1:10" ht="14.25">
      <c r="A52" s="1" t="s">
        <v>131</v>
      </c>
      <c r="I52" s="6">
        <v>-18739</v>
      </c>
      <c r="J52" s="6">
        <v>-12154</v>
      </c>
    </row>
    <row r="53" spans="9:10" ht="15" thickBot="1">
      <c r="I53" s="41">
        <f>SUM(I51:I52)</f>
        <v>224879</v>
      </c>
      <c r="J53" s="41">
        <f>SUM(J51:J52)</f>
        <v>247125</v>
      </c>
    </row>
    <row r="54" spans="9:10" ht="15" thickTop="1">
      <c r="I54" s="2"/>
      <c r="J54" s="2"/>
    </row>
    <row r="55" spans="1:10" ht="15">
      <c r="A55" s="133" t="s">
        <v>78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ht="15">
      <c r="A56" s="133" t="s">
        <v>139</v>
      </c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0" ht="15">
      <c r="A57" s="133" t="s">
        <v>111</v>
      </c>
      <c r="B57" s="133"/>
      <c r="C57" s="133"/>
      <c r="D57" s="133"/>
      <c r="E57" s="133"/>
      <c r="F57" s="133"/>
      <c r="G57" s="133"/>
      <c r="H57" s="133"/>
      <c r="I57" s="133"/>
      <c r="J57" s="133"/>
    </row>
    <row r="60" ht="14.25">
      <c r="I60" s="2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</sheetData>
  <sheetProtection/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 </cp:lastModifiedBy>
  <cp:lastPrinted>2008-09-10T01:34:03Z</cp:lastPrinted>
  <dcterms:created xsi:type="dcterms:W3CDTF">2002-11-10T14:09:50Z</dcterms:created>
  <dcterms:modified xsi:type="dcterms:W3CDTF">2008-09-10T07:29:12Z</dcterms:modified>
  <cp:category/>
  <cp:version/>
  <cp:contentType/>
  <cp:contentStatus/>
</cp:coreProperties>
</file>